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U30" i="1" l="1"/>
  <c r="BT30" i="1"/>
  <c r="BR30" i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H30" i="1" s="1"/>
  <c r="AV30" i="1" s="1"/>
  <c r="W30" i="1"/>
  <c r="V30" i="1"/>
  <c r="U30" i="1" s="1"/>
  <c r="N30" i="1"/>
  <c r="L30" i="1"/>
  <c r="BU29" i="1"/>
  <c r="BT29" i="1"/>
  <c r="BS29" i="1" s="1"/>
  <c r="BR29" i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 s="1"/>
  <c r="I29" i="1" s="1"/>
  <c r="W29" i="1"/>
  <c r="V29" i="1"/>
  <c r="U29" i="1" s="1"/>
  <c r="N29" i="1"/>
  <c r="BU28" i="1"/>
  <c r="BT28" i="1"/>
  <c r="BR28" i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U28" i="1" s="1"/>
  <c r="N28" i="1"/>
  <c r="BU27" i="1"/>
  <c r="BT27" i="1"/>
  <c r="BR27" i="1"/>
  <c r="BS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M27" i="1"/>
  <c r="AL27" i="1"/>
  <c r="AG27" i="1"/>
  <c r="AE27" i="1" s="1"/>
  <c r="W27" i="1"/>
  <c r="U27" i="1" s="1"/>
  <c r="V27" i="1"/>
  <c r="N27" i="1"/>
  <c r="G27" i="1"/>
  <c r="Y27" i="1" s="1"/>
  <c r="BU26" i="1"/>
  <c r="BT26" i="1"/>
  <c r="BR26" i="1"/>
  <c r="BS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H26" i="1" s="1"/>
  <c r="AV26" i="1" s="1"/>
  <c r="W26" i="1"/>
  <c r="V26" i="1"/>
  <c r="U26" i="1" s="1"/>
  <c r="N26" i="1"/>
  <c r="BU25" i="1"/>
  <c r="BT25" i="1"/>
  <c r="BS25" i="1"/>
  <c r="AU25" i="1" s="1"/>
  <c r="BR25" i="1"/>
  <c r="BG25" i="1"/>
  <c r="BF25" i="1"/>
  <c r="BE25" i="1"/>
  <c r="BD25" i="1"/>
  <c r="BH25" i="1" s="1"/>
  <c r="BI25" i="1" s="1"/>
  <c r="BC25" i="1"/>
  <c r="AX25" i="1" s="1"/>
  <c r="AZ25" i="1"/>
  <c r="AW25" i="1"/>
  <c r="AS25" i="1"/>
  <c r="AL25" i="1"/>
  <c r="AM25" i="1" s="1"/>
  <c r="AG25" i="1"/>
  <c r="AE25" i="1" s="1"/>
  <c r="I25" i="1" s="1"/>
  <c r="W25" i="1"/>
  <c r="V25" i="1"/>
  <c r="U25" i="1"/>
  <c r="N25" i="1"/>
  <c r="BU24" i="1"/>
  <c r="BT24" i="1"/>
  <c r="BR24" i="1"/>
  <c r="BS24" i="1" s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/>
  <c r="G24" i="1" s="1"/>
  <c r="W24" i="1"/>
  <c r="V24" i="1"/>
  <c r="N24" i="1"/>
  <c r="L24" i="1"/>
  <c r="BU23" i="1"/>
  <c r="BT23" i="1"/>
  <c r="BS23" i="1" s="1"/>
  <c r="Q23" i="1" s="1"/>
  <c r="BR23" i="1"/>
  <c r="BG23" i="1"/>
  <c r="BF23" i="1"/>
  <c r="BE23" i="1"/>
  <c r="BD23" i="1"/>
  <c r="BH23" i="1" s="1"/>
  <c r="BI23" i="1" s="1"/>
  <c r="BC23" i="1"/>
  <c r="AZ23" i="1"/>
  <c r="AX23" i="1"/>
  <c r="AS23" i="1"/>
  <c r="AL23" i="1"/>
  <c r="AM23" i="1" s="1"/>
  <c r="AG23" i="1"/>
  <c r="AE23" i="1" s="1"/>
  <c r="G23" i="1" s="1"/>
  <c r="Y23" i="1" s="1"/>
  <c r="W23" i="1"/>
  <c r="V23" i="1"/>
  <c r="N23" i="1"/>
  <c r="BU22" i="1"/>
  <c r="BT22" i="1"/>
  <c r="BR22" i="1"/>
  <c r="BS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L22" i="1" s="1"/>
  <c r="W22" i="1"/>
  <c r="V22" i="1"/>
  <c r="U22" i="1" s="1"/>
  <c r="N22" i="1"/>
  <c r="BU21" i="1"/>
  <c r="BT21" i="1"/>
  <c r="BR21" i="1"/>
  <c r="BS21" i="1" s="1"/>
  <c r="AU21" i="1" s="1"/>
  <c r="AW21" i="1" s="1"/>
  <c r="BG21" i="1"/>
  <c r="BF21" i="1"/>
  <c r="BE21" i="1"/>
  <c r="BD21" i="1"/>
  <c r="BH21" i="1" s="1"/>
  <c r="BI21" i="1" s="1"/>
  <c r="BC21" i="1"/>
  <c r="AX21" i="1" s="1"/>
  <c r="AZ21" i="1"/>
  <c r="AS21" i="1"/>
  <c r="AM21" i="1"/>
  <c r="AL21" i="1"/>
  <c r="AG21" i="1"/>
  <c r="AE21" i="1"/>
  <c r="I21" i="1" s="1"/>
  <c r="W21" i="1"/>
  <c r="V21" i="1"/>
  <c r="U21" i="1" s="1"/>
  <c r="N21" i="1"/>
  <c r="BU20" i="1"/>
  <c r="BT20" i="1"/>
  <c r="BS20" i="1" s="1"/>
  <c r="BR20" i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G20" i="1" s="1"/>
  <c r="W20" i="1"/>
  <c r="V20" i="1"/>
  <c r="N20" i="1"/>
  <c r="BU19" i="1"/>
  <c r="BT19" i="1"/>
  <c r="BR19" i="1"/>
  <c r="BS19" i="1" s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AF19" i="1" s="1"/>
  <c r="W19" i="1"/>
  <c r="V19" i="1"/>
  <c r="N19" i="1"/>
  <c r="L19" i="1"/>
  <c r="AU29" i="1" l="1"/>
  <c r="AW29" i="1" s="1"/>
  <c r="Q29" i="1"/>
  <c r="L26" i="1"/>
  <c r="AF24" i="1"/>
  <c r="BS30" i="1"/>
  <c r="G19" i="1"/>
  <c r="Y19" i="1" s="1"/>
  <c r="H24" i="1"/>
  <c r="AV24" i="1" s="1"/>
  <c r="U24" i="1"/>
  <c r="Q20" i="1"/>
  <c r="I24" i="1"/>
  <c r="Q27" i="1"/>
  <c r="AY30" i="1"/>
  <c r="Y20" i="1"/>
  <c r="R20" i="1"/>
  <c r="S20" i="1" s="1"/>
  <c r="AY26" i="1"/>
  <c r="AU20" i="1"/>
  <c r="AW20" i="1" s="1"/>
  <c r="AU26" i="1"/>
  <c r="Q26" i="1"/>
  <c r="H19" i="1"/>
  <c r="AV19" i="1" s="1"/>
  <c r="Q19" i="1"/>
  <c r="R23" i="1"/>
  <c r="S23" i="1" s="1"/>
  <c r="Q24" i="1"/>
  <c r="AU24" i="1"/>
  <c r="G26" i="1"/>
  <c r="AF26" i="1"/>
  <c r="I26" i="1"/>
  <c r="L29" i="1"/>
  <c r="H29" i="1"/>
  <c r="AV29" i="1" s="1"/>
  <c r="AY29" i="1" s="1"/>
  <c r="G29" i="1"/>
  <c r="AF29" i="1"/>
  <c r="AU30" i="1"/>
  <c r="AW30" i="1" s="1"/>
  <c r="Q30" i="1"/>
  <c r="G22" i="1"/>
  <c r="AF22" i="1"/>
  <c r="I22" i="1"/>
  <c r="Y24" i="1"/>
  <c r="L25" i="1"/>
  <c r="H25" i="1"/>
  <c r="AV25" i="1" s="1"/>
  <c r="AY25" i="1" s="1"/>
  <c r="G25" i="1"/>
  <c r="AF25" i="1"/>
  <c r="I19" i="1"/>
  <c r="U19" i="1"/>
  <c r="AU19" i="1"/>
  <c r="AW19" i="1" s="1"/>
  <c r="Q21" i="1"/>
  <c r="AF23" i="1"/>
  <c r="I23" i="1"/>
  <c r="L23" i="1"/>
  <c r="H23" i="1"/>
  <c r="AV23" i="1" s="1"/>
  <c r="AY23" i="1" s="1"/>
  <c r="AU23" i="1"/>
  <c r="AW23" i="1" s="1"/>
  <c r="BS28" i="1"/>
  <c r="G30" i="1"/>
  <c r="AF30" i="1"/>
  <c r="I30" i="1"/>
  <c r="I20" i="1"/>
  <c r="L20" i="1"/>
  <c r="H20" i="1"/>
  <c r="AV20" i="1" s="1"/>
  <c r="Z23" i="1"/>
  <c r="AW24" i="1"/>
  <c r="U20" i="1"/>
  <c r="AF20" i="1"/>
  <c r="L21" i="1"/>
  <c r="H21" i="1"/>
  <c r="AV21" i="1" s="1"/>
  <c r="AY21" i="1" s="1"/>
  <c r="G21" i="1"/>
  <c r="AF21" i="1"/>
  <c r="H22" i="1"/>
  <c r="AV22" i="1" s="1"/>
  <c r="AU22" i="1"/>
  <c r="AW22" i="1" s="1"/>
  <c r="Q22" i="1"/>
  <c r="U23" i="1"/>
  <c r="AY24" i="1"/>
  <c r="Q25" i="1"/>
  <c r="AW26" i="1"/>
  <c r="AF27" i="1"/>
  <c r="I27" i="1"/>
  <c r="L27" i="1"/>
  <c r="H27" i="1"/>
  <c r="AV27" i="1" s="1"/>
  <c r="AY27" i="1" s="1"/>
  <c r="R27" i="1"/>
  <c r="S27" i="1" s="1"/>
  <c r="I28" i="1"/>
  <c r="L28" i="1"/>
  <c r="H28" i="1"/>
  <c r="AV28" i="1" s="1"/>
  <c r="G28" i="1"/>
  <c r="AY20" i="1" l="1"/>
  <c r="T27" i="1"/>
  <c r="X27" i="1" s="1"/>
  <c r="AA27" i="1"/>
  <c r="R22" i="1"/>
  <c r="S22" i="1" s="1"/>
  <c r="O22" i="1" s="1"/>
  <c r="M22" i="1" s="1"/>
  <c r="P22" i="1" s="1"/>
  <c r="J22" i="1" s="1"/>
  <c r="K22" i="1" s="1"/>
  <c r="Y21" i="1"/>
  <c r="R21" i="1"/>
  <c r="S21" i="1" s="1"/>
  <c r="AY19" i="1"/>
  <c r="R26" i="1"/>
  <c r="S26" i="1" s="1"/>
  <c r="O26" i="1" s="1"/>
  <c r="M26" i="1" s="1"/>
  <c r="P26" i="1" s="1"/>
  <c r="J26" i="1" s="1"/>
  <c r="K26" i="1" s="1"/>
  <c r="T20" i="1"/>
  <c r="X20" i="1" s="1"/>
  <c r="AA20" i="1"/>
  <c r="R30" i="1"/>
  <c r="S30" i="1" s="1"/>
  <c r="O30" i="1" s="1"/>
  <c r="M30" i="1" s="1"/>
  <c r="P30" i="1" s="1"/>
  <c r="J30" i="1" s="1"/>
  <c r="K30" i="1" s="1"/>
  <c r="R24" i="1"/>
  <c r="S24" i="1" s="1"/>
  <c r="R25" i="1"/>
  <c r="S25" i="1" s="1"/>
  <c r="Y30" i="1"/>
  <c r="Y22" i="1"/>
  <c r="Y26" i="1"/>
  <c r="T23" i="1"/>
  <c r="X23" i="1" s="1"/>
  <c r="AA23" i="1"/>
  <c r="AB23" i="1" s="1"/>
  <c r="O23" i="1"/>
  <c r="M23" i="1" s="1"/>
  <c r="P23" i="1" s="1"/>
  <c r="J23" i="1" s="1"/>
  <c r="K23" i="1" s="1"/>
  <c r="R19" i="1"/>
  <c r="S19" i="1" s="1"/>
  <c r="O20" i="1"/>
  <c r="M20" i="1" s="1"/>
  <c r="P20" i="1" s="1"/>
  <c r="J20" i="1" s="1"/>
  <c r="K20" i="1" s="1"/>
  <c r="O27" i="1"/>
  <c r="M27" i="1" s="1"/>
  <c r="P27" i="1" s="1"/>
  <c r="J27" i="1" s="1"/>
  <c r="K27" i="1" s="1"/>
  <c r="Y28" i="1"/>
  <c r="AY22" i="1"/>
  <c r="Q28" i="1"/>
  <c r="AU28" i="1"/>
  <c r="AW28" i="1" s="1"/>
  <c r="O25" i="1"/>
  <c r="M25" i="1" s="1"/>
  <c r="P25" i="1" s="1"/>
  <c r="J25" i="1" s="1"/>
  <c r="K25" i="1" s="1"/>
  <c r="Y25" i="1"/>
  <c r="Y29" i="1"/>
  <c r="Z27" i="1"/>
  <c r="R29" i="1"/>
  <c r="S29" i="1" s="1"/>
  <c r="Z20" i="1"/>
  <c r="AY28" i="1" l="1"/>
  <c r="AA22" i="1"/>
  <c r="T22" i="1"/>
  <c r="X22" i="1" s="1"/>
  <c r="Z22" i="1"/>
  <c r="T29" i="1"/>
  <c r="X29" i="1" s="1"/>
  <c r="AA29" i="1"/>
  <c r="Z29" i="1"/>
  <c r="AA19" i="1"/>
  <c r="T19" i="1"/>
  <c r="X19" i="1" s="1"/>
  <c r="O19" i="1"/>
  <c r="M19" i="1" s="1"/>
  <c r="P19" i="1" s="1"/>
  <c r="J19" i="1" s="1"/>
  <c r="K19" i="1" s="1"/>
  <c r="Z19" i="1"/>
  <c r="T21" i="1"/>
  <c r="X21" i="1" s="1"/>
  <c r="AA21" i="1"/>
  <c r="Z21" i="1"/>
  <c r="T25" i="1"/>
  <c r="X25" i="1" s="1"/>
  <c r="AA25" i="1"/>
  <c r="Z25" i="1"/>
  <c r="AA26" i="1"/>
  <c r="T26" i="1"/>
  <c r="X26" i="1" s="1"/>
  <c r="Z26" i="1"/>
  <c r="AB27" i="1"/>
  <c r="T24" i="1"/>
  <c r="X24" i="1" s="1"/>
  <c r="AA24" i="1"/>
  <c r="Z24" i="1"/>
  <c r="O24" i="1"/>
  <c r="M24" i="1" s="1"/>
  <c r="P24" i="1" s="1"/>
  <c r="J24" i="1" s="1"/>
  <c r="K24" i="1" s="1"/>
  <c r="O29" i="1"/>
  <c r="M29" i="1" s="1"/>
  <c r="P29" i="1" s="1"/>
  <c r="J29" i="1" s="1"/>
  <c r="K29" i="1" s="1"/>
  <c r="R28" i="1"/>
  <c r="S28" i="1" s="1"/>
  <c r="AA30" i="1"/>
  <c r="T30" i="1"/>
  <c r="X30" i="1" s="1"/>
  <c r="Z30" i="1"/>
  <c r="AB20" i="1"/>
  <c r="O21" i="1"/>
  <c r="M21" i="1" s="1"/>
  <c r="P21" i="1" s="1"/>
  <c r="J21" i="1" s="1"/>
  <c r="K21" i="1" s="1"/>
  <c r="AB26" i="1" l="1"/>
  <c r="AB29" i="1"/>
  <c r="AB22" i="1"/>
  <c r="AB24" i="1"/>
  <c r="AB21" i="1"/>
  <c r="AB25" i="1"/>
  <c r="AB19" i="1"/>
  <c r="AB30" i="1"/>
  <c r="T28" i="1"/>
  <c r="X28" i="1" s="1"/>
  <c r="AA28" i="1"/>
  <c r="AB28" i="1" s="1"/>
  <c r="Z28" i="1"/>
  <c r="O28" i="1"/>
  <c r="M28" i="1" s="1"/>
  <c r="P28" i="1" s="1"/>
  <c r="J28" i="1" s="1"/>
  <c r="K28" i="1" s="1"/>
</calcChain>
</file>

<file path=xl/sharedStrings.xml><?xml version="1.0" encoding="utf-8"?>
<sst xmlns="http://schemas.openxmlformats.org/spreadsheetml/2006/main" count="677" uniqueCount="362">
  <si>
    <t>File opened</t>
  </si>
  <si>
    <t>2020-09-08 10:48:48</t>
  </si>
  <si>
    <t>Console s/n</t>
  </si>
  <si>
    <t>68C-811864</t>
  </si>
  <si>
    <t>Console ver</t>
  </si>
  <si>
    <t>Bluestem v.1.4.05</t>
  </si>
  <si>
    <t>Scripts ver</t>
  </si>
  <si>
    <t>2020.04  1.4.05, May 2020</t>
  </si>
  <si>
    <t>Head s/n</t>
  </si>
  <si>
    <t>68H-711854</t>
  </si>
  <si>
    <t>Head ver</t>
  </si>
  <si>
    <t>1.4.2</t>
  </si>
  <si>
    <t>Head cal</t>
  </si>
  <si>
    <t>{"h2oaspanconc2": "0", "co2aspan2b": "0.184993", "h2obspanconc2": "0", "flowazero": "0.31688", "ssa_ref": "40350.2", "tazero": "0.0108032", "co2bspan1": "0.960927", "co2bspan2": "-0.0284272", "flowmeterzero": "1.00721", "h2obspan2b": "0.102276", "h2oaspanconc1": "19.41", "co2bspanconc2": "298.9", "h2obspan2": "0", "h2obspanconc1": "19.41", "h2obzero": "1.00493", "h2oaspan2": "0", "h2obspan1": "1.0322", "tbzero": "0.0729084", "co2bzero": "0.931309", "co2aspanconc1": "993", "co2bspan2a": "0.193642", "chamberpressurezero": "2.6448", "co2aspan2": "-0.0272619", "co2azero": "0.929293", "co2bspan2b": "0.185009", "co2aspan1": "0.965871", "h2oaspan1": "1.04034", "ssb_ref": "38583.5", "co2aspanconc2": "298.9", "h2oaspan2a": "0.0983196", "h2oazero": "1.03379", "co2aspan2a": "0.192577", "oxygen": "21", "co2bspanconc1": "993", "flowbzero": "0.29228", "h2obspan2a": "0.099086", "h2oaspan2b": "0.102286"}</t>
  </si>
  <si>
    <t>Chamber type</t>
  </si>
  <si>
    <t>6800-01A</t>
  </si>
  <si>
    <t>Chamber s/n</t>
  </si>
  <si>
    <t>MPF-831654</t>
  </si>
  <si>
    <t>Chamber rev</t>
  </si>
  <si>
    <t>0</t>
  </si>
  <si>
    <t>Chamber cal</t>
  </si>
  <si>
    <t>Fluorometer</t>
  </si>
  <si>
    <t>Flr. Version</t>
  </si>
  <si>
    <t>10:48:48</t>
  </si>
  <si>
    <t>Stability Definition:	CO2_s (Meas): Slp&lt;1 Per=20	H2O_s (Meas): Slp&lt;0.5 Per=20	H2O_r (Meas): Slp&lt;0.5 Per=20	CO2_r (Meas):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</si>
  <si>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</si>
  <si>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</si>
  <si>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</si>
  <si>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</si>
  <si>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</si>
  <si>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</si>
  <si>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</si>
  <si>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</si>
  <si>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</si>
  <si>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</si>
  <si>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</si>
  <si>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</si>
  <si>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</si>
  <si>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</si>
  <si>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</si>
  <si>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</si>
  <si>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</si>
  <si>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</si>
  <si>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</si>
  <si>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</si>
  <si>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</si>
  <si>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</si>
  <si>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</si>
  <si>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</si>
  <si>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</si>
  <si>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</si>
  <si>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</si>
  <si>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</si>
  <si>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</si>
  <si>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</si>
  <si>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</si>
  <si>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</si>
  <si>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</si>
  <si>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</si>
  <si>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</si>
  <si>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</si>
  <si>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</si>
  <si>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</si>
  <si>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</si>
  <si>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</si>
  <si>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</si>
  <si>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</si>
  <si>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</si>
  <si>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</si>
  <si>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</si>
  <si>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</si>
  <si>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</si>
  <si>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</si>
  <si>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</si>
  <si>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</si>
  <si>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</si>
  <si>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</si>
  <si>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</si>
  <si>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</si>
  <si>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</si>
  <si>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3.23067 78.3327 381.908 628.775 867.857 1086.98 1228.6 1310.41</t>
  </si>
  <si>
    <t>Fs_true</t>
  </si>
  <si>
    <t>0.526052 101.966 403.858 601.355 800.828 1000.03 1201.21 1400.78</t>
  </si>
  <si>
    <t>leak_wt</t>
  </si>
  <si>
    <t>Sys</t>
  </si>
  <si>
    <t>GasEx</t>
  </si>
  <si>
    <t>Leak</t>
  </si>
  <si>
    <t>FLR</t>
  </si>
  <si>
    <t>MPF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</si>
  <si>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</si>
  <si>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</si>
  <si>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</si>
  <si>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</si>
  <si>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</si>
  <si>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</si>
  <si>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</si>
  <si>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</si>
  <si>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</si>
  <si>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</si>
  <si>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</si>
  <si>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</si>
  <si>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</si>
  <si>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</si>
  <si>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</si>
  <si>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</si>
  <si>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</si>
  <si>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</si>
  <si>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</si>
  <si>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</si>
  <si>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</si>
  <si>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</si>
  <si>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</si>
  <si>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</si>
  <si>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</si>
  <si>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</si>
  <si>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</si>
  <si>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</si>
  <si>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</si>
  <si>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</si>
  <si>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</si>
  <si>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</si>
  <si>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</si>
  <si>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</si>
  <si>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</si>
  <si>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</si>
  <si>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</si>
  <si>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</si>
  <si>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</si>
  <si>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</si>
  <si>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</si>
  <si>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</si>
  <si>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</si>
  <si>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</si>
  <si>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</si>
  <si>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</si>
  <si>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</si>
  <si>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</si>
  <si>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</si>
  <si>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</si>
  <si>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</si>
  <si>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</si>
  <si>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</si>
  <si>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</si>
  <si>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</si>
  <si>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</si>
  <si>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</si>
  <si>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</si>
  <si>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</si>
  <si>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</si>
  <si>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</si>
  <si>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</si>
  <si>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</si>
  <si>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</si>
  <si>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</si>
  <si>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</si>
  <si>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</si>
  <si>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</si>
  <si>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</si>
  <si>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</si>
  <si>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</si>
  <si>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</si>
  <si>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</si>
  <si>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</si>
  <si>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</si>
  <si>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</si>
  <si>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</si>
  <si>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</si>
  <si>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</si>
  <si>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</si>
  <si>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</si>
  <si>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</si>
  <si>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</si>
  <si>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</si>
  <si>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</si>
  <si>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</si>
  <si>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</si>
  <si>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</si>
  <si>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</si>
  <si>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</si>
  <si>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</si>
  <si>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</si>
  <si>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</si>
  <si>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</si>
  <si>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</si>
  <si>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</si>
  <si>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</si>
  <si>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</si>
  <si>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</si>
  <si>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</si>
  <si>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</si>
  <si>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</si>
  <si>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</si>
  <si>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</si>
  <si>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</si>
  <si>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</si>
  <si>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</si>
  <si>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</si>
  <si>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</si>
  <si>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</si>
  <si>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</si>
  <si>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</si>
  <si>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</si>
  <si>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</si>
  <si>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</si>
  <si>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</si>
  <si>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</si>
  <si>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</si>
  <si>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</si>
  <si>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</si>
  <si>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</si>
  <si>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</si>
  <si>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</si>
  <si>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</si>
  <si>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</si>
  <si>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</si>
  <si>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</si>
  <si>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</si>
  <si>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</si>
  <si>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</si>
  <si>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</si>
  <si>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</si>
  <si>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</si>
  <si>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</si>
  <si>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</si>
  <si>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</si>
  <si>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</si>
  <si>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</si>
  <si>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</si>
  <si>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</si>
  <si>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</si>
  <si>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</si>
  <si>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</si>
  <si>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</si>
  <si>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</si>
  <si>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</si>
  <si>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</si>
  <si>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</si>
  <si>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</si>
  <si>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</si>
  <si>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</si>
  <si>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</si>
  <si>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</si>
  <si>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</si>
  <si>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</si>
  <si>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</si>
  <si>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</si>
  <si>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</si>
  <si>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</si>
  <si>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</si>
  <si>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</si>
  <si>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</si>
  <si>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</si>
  <si>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</si>
  <si>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</si>
  <si>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</si>
  <si>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</si>
  <si>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</si>
  <si>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</si>
  <si>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</si>
  <si>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</si>
  <si>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</si>
  <si>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</si>
  <si>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</si>
  <si>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</si>
  <si>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</si>
  <si>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</si>
  <si>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</si>
  <si>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</si>
  <si>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</si>
  <si>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</si>
  <si>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</si>
  <si>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</si>
  <si>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</si>
  <si>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</si>
  <si>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</si>
  <si>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</si>
  <si>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</si>
  <si>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</si>
  <si>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</si>
  <si>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</si>
  <si>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</si>
  <si>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</si>
  <si>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</si>
  <si>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</si>
  <si>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</si>
  <si>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</si>
  <si>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</si>
  <si>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</si>
  <si>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</si>
  <si>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</si>
  <si>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</si>
  <si>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</si>
  <si>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</si>
  <si>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</si>
  <si>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</si>
  <si>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</si>
  <si>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</si>
  <si>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min</t>
  </si>
  <si>
    <t>RECT-1470-20200824-13_50_00</t>
  </si>
  <si>
    <t>0: Broadleaf</t>
  </si>
  <si>
    <t>3/4</t>
  </si>
  <si>
    <t>20200908 11:18:55</t>
  </si>
  <si>
    <t>11:18:55</t>
  </si>
  <si>
    <t>MPF-1473-20200908-11_18_40</t>
  </si>
  <si>
    <t>DARK-1474-20200908-11_18_41</t>
  </si>
  <si>
    <t>11:18:21</t>
  </si>
  <si>
    <t>4/4</t>
  </si>
  <si>
    <t>20200908 11:20:00</t>
  </si>
  <si>
    <t>11:20:00</t>
  </si>
  <si>
    <t>MPF-1475-20200908-11_19_45</t>
  </si>
  <si>
    <t>DARK-1476-20200908-11_19_47</t>
  </si>
  <si>
    <t>11:20:29</t>
  </si>
  <si>
    <t>20200908 11:22:01</t>
  </si>
  <si>
    <t>11:22:01</t>
  </si>
  <si>
    <t>MPF-1477-20200908-11_21_46</t>
  </si>
  <si>
    <t>DARK-1478-20200908-11_21_48</t>
  </si>
  <si>
    <t>11:22:40</t>
  </si>
  <si>
    <t>20200908 11:24:05</t>
  </si>
  <si>
    <t>11:24:05</t>
  </si>
  <si>
    <t>MPF-1479-20200908-11_23_50</t>
  </si>
  <si>
    <t>DARK-1480-20200908-11_23_52</t>
  </si>
  <si>
    <t>11:24:41</t>
  </si>
  <si>
    <t>20200908 11:25:57</t>
  </si>
  <si>
    <t>11:25:57</t>
  </si>
  <si>
    <t>MPF-1481-20200908-11_25_42</t>
  </si>
  <si>
    <t>DARK-1482-20200908-11_25_44</t>
  </si>
  <si>
    <t>11:26:31</t>
  </si>
  <si>
    <t>20200908 11:27:46</t>
  </si>
  <si>
    <t>11:27:46</t>
  </si>
  <si>
    <t>MPF-1483-20200908-11_27_31</t>
  </si>
  <si>
    <t>DARK-1484-20200908-11_27_33</t>
  </si>
  <si>
    <t>11:28:05</t>
  </si>
  <si>
    <t>20200908 11:30:06</t>
  </si>
  <si>
    <t>11:30:06</t>
  </si>
  <si>
    <t>MPF-1485-20200908-11_29_51</t>
  </si>
  <si>
    <t>DARK-1486-20200908-11_29_52</t>
  </si>
  <si>
    <t>11:29:05</t>
  </si>
  <si>
    <t>20200908 11:31:39</t>
  </si>
  <si>
    <t>11:31:39</t>
  </si>
  <si>
    <t>MPF-1487-20200908-11_31_24</t>
  </si>
  <si>
    <t>DARK-1488-20200908-11_31_25</t>
  </si>
  <si>
    <t>11:31:07</t>
  </si>
  <si>
    <t>20200908 11:33:08</t>
  </si>
  <si>
    <t>11:33:08</t>
  </si>
  <si>
    <t>MPF-1489-20200908-11_32_53</t>
  </si>
  <si>
    <t>DARK-1490-20200908-11_32_54</t>
  </si>
  <si>
    <t>11:32:39</t>
  </si>
  <si>
    <t>20200908 11:34:26</t>
  </si>
  <si>
    <t>11:34:26</t>
  </si>
  <si>
    <t>MPF-1491-20200908-11_34_11</t>
  </si>
  <si>
    <t>DARK-1492-20200908-11_34_13</t>
  </si>
  <si>
    <t>11:34:00</t>
  </si>
  <si>
    <t>20200908 11:35:45</t>
  </si>
  <si>
    <t>11:35:45</t>
  </si>
  <si>
    <t>MPF-1493-20200908-11_35_29</t>
  </si>
  <si>
    <t>-</t>
  </si>
  <si>
    <t>11:35:19</t>
  </si>
  <si>
    <t>20200908 11:57:33</t>
  </si>
  <si>
    <t>11:57:33</t>
  </si>
  <si>
    <t>MPF-1494-20200908-11_57_17</t>
  </si>
  <si>
    <t>11:57:49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</si>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</sst>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A30"/>
  <sheetViews>
    <sheetView tabSelected="1" topLeftCell="A11" workbookViewId="0">
      <selection activeCell="H19" sqref="H19:H30"/>
    </sheetView>
  </sheetViews>
  <sheetFormatPr defaultRowHeight="14.5" x14ac:dyDescent="0.35"/>
  <sheetData>
    <row r="2" spans="1:183" x14ac:dyDescent="0.35">
      <c r="A2" t="s">
        <v>25</v>
      </c>
      <c r="B2" t="s">
        <v>26</v>
      </c>
      <c r="C2" t="s">
        <v>28</v>
      </c>
    </row>
    <row r="3" spans="1:183" x14ac:dyDescent="0.35">
      <c r="B3" t="s">
        <v>27</v>
      </c>
      <c r="C3" t="s">
        <v>29</v>
      </c>
    </row>
    <row r="4" spans="1:183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83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83" x14ac:dyDescent="0.35">
      <c r="A6" t="s">
        <v>42</v>
      </c>
      <c r="B6" t="s">
        <v>43</v>
      </c>
    </row>
    <row r="7" spans="1:183" x14ac:dyDescent="0.35">
      <c r="B7">
        <v>2</v>
      </c>
    </row>
    <row r="8" spans="1:183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83" x14ac:dyDescent="0.35">
      <c r="B9">
        <v>0</v>
      </c>
      <c r="C9">
        <v>1</v>
      </c>
      <c r="D9">
        <v>0</v>
      </c>
      <c r="E9">
        <v>0</v>
      </c>
    </row>
    <row r="10" spans="1:183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83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83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83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83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83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83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88</v>
      </c>
      <c r="BO16" t="s">
        <v>88</v>
      </c>
      <c r="BP16" t="s">
        <v>88</v>
      </c>
      <c r="BQ16" t="s">
        <v>88</v>
      </c>
      <c r="BR16" t="s">
        <v>89</v>
      </c>
      <c r="BS16" t="s">
        <v>89</v>
      </c>
      <c r="BT16" t="s">
        <v>89</v>
      </c>
      <c r="BU16" t="s">
        <v>89</v>
      </c>
      <c r="BV16" t="s">
        <v>42</v>
      </c>
      <c r="BW16" t="s">
        <v>42</v>
      </c>
      <c r="BX16" t="s">
        <v>42</v>
      </c>
      <c r="BY16" t="s">
        <v>90</v>
      </c>
      <c r="BZ16" t="s">
        <v>90</v>
      </c>
      <c r="CA16" t="s">
        <v>90</v>
      </c>
      <c r="CB16" t="s">
        <v>90</v>
      </c>
      <c r="CC16" t="s">
        <v>90</v>
      </c>
      <c r="CD16" t="s">
        <v>90</v>
      </c>
      <c r="CE16" t="s">
        <v>90</v>
      </c>
      <c r="CF16" t="s">
        <v>90</v>
      </c>
      <c r="CG16" t="s">
        <v>90</v>
      </c>
      <c r="CH16" t="s">
        <v>90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91</v>
      </c>
      <c r="CR16" t="s">
        <v>91</v>
      </c>
      <c r="CS16" t="s">
        <v>91</v>
      </c>
      <c r="CT16" t="s">
        <v>91</v>
      </c>
      <c r="CU16" t="s">
        <v>91</v>
      </c>
      <c r="CV16" t="s">
        <v>91</v>
      </c>
      <c r="CW16" t="s">
        <v>91</v>
      </c>
      <c r="CX16" t="s">
        <v>91</v>
      </c>
      <c r="CY16" t="s">
        <v>91</v>
      </c>
      <c r="CZ16" t="s">
        <v>91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91</v>
      </c>
      <c r="DG16" t="s">
        <v>91</v>
      </c>
      <c r="DH16" t="s">
        <v>91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93</v>
      </c>
      <c r="DO16" t="s">
        <v>93</v>
      </c>
      <c r="DP16" t="s">
        <v>93</v>
      </c>
      <c r="DQ16" t="s">
        <v>93</v>
      </c>
      <c r="DR16" t="s">
        <v>93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94</v>
      </c>
      <c r="EB16" t="s">
        <v>94</v>
      </c>
      <c r="EC16" t="s">
        <v>94</v>
      </c>
      <c r="ED16" t="s">
        <v>94</v>
      </c>
      <c r="EE16" t="s">
        <v>94</v>
      </c>
      <c r="EF16" t="s">
        <v>94</v>
      </c>
      <c r="EG16" t="s">
        <v>94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95</v>
      </c>
      <c r="EU16" t="s">
        <v>95</v>
      </c>
      <c r="EV16" t="s">
        <v>95</v>
      </c>
      <c r="EW16" t="s">
        <v>95</v>
      </c>
      <c r="EX16" t="s">
        <v>95</v>
      </c>
      <c r="EY16" t="s">
        <v>95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96</v>
      </c>
      <c r="FM16" t="s">
        <v>96</v>
      </c>
      <c r="FN16" t="s">
        <v>96</v>
      </c>
      <c r="FO16" t="s">
        <v>96</v>
      </c>
      <c r="FP16" t="s">
        <v>96</v>
      </c>
      <c r="FQ16" t="s">
        <v>96</v>
      </c>
      <c r="FR16" t="s">
        <v>96</v>
      </c>
      <c r="FS16" t="s">
        <v>96</v>
      </c>
      <c r="FT16" t="s">
        <v>96</v>
      </c>
      <c r="FU16" t="s">
        <v>96</v>
      </c>
      <c r="FV16" t="s">
        <v>96</v>
      </c>
      <c r="FW16" t="s">
        <v>96</v>
      </c>
      <c r="FX16" t="s">
        <v>96</v>
      </c>
      <c r="FY16" t="s">
        <v>96</v>
      </c>
      <c r="FZ16" t="s">
        <v>96</v>
      </c>
      <c r="GA16" t="s">
        <v>96</v>
      </c>
    </row>
    <row r="17" spans="1:183" x14ac:dyDescent="0.35">
      <c r="A17" t="s">
        <v>97</v>
      </c>
      <c r="B17" t="s">
        <v>98</v>
      </c>
      <c r="C17" t="s">
        <v>99</v>
      </c>
      <c r="D17" t="s">
        <v>100</v>
      </c>
      <c r="E17" t="s">
        <v>101</v>
      </c>
      <c r="F17" t="s">
        <v>102</v>
      </c>
      <c r="G17" t="s">
        <v>103</v>
      </c>
      <c r="H17" t="s">
        <v>104</v>
      </c>
      <c r="I17" t="s">
        <v>105</v>
      </c>
      <c r="J17" t="s">
        <v>106</v>
      </c>
      <c r="K17" t="s">
        <v>107</v>
      </c>
      <c r="L17" t="s">
        <v>108</v>
      </c>
      <c r="M17" t="s">
        <v>109</v>
      </c>
      <c r="N17" t="s">
        <v>110</v>
      </c>
      <c r="O17" t="s">
        <v>111</v>
      </c>
      <c r="P17" t="s">
        <v>112</v>
      </c>
      <c r="Q17" t="s">
        <v>113</v>
      </c>
      <c r="R17" t="s">
        <v>114</v>
      </c>
      <c r="S17" t="s">
        <v>115</v>
      </c>
      <c r="T17" t="s">
        <v>116</v>
      </c>
      <c r="U17" t="s">
        <v>117</v>
      </c>
      <c r="V17" t="s">
        <v>118</v>
      </c>
      <c r="W17" t="s">
        <v>119</v>
      </c>
      <c r="X17" t="s">
        <v>120</v>
      </c>
      <c r="Y17" t="s">
        <v>121</v>
      </c>
      <c r="Z17" t="s">
        <v>122</v>
      </c>
      <c r="AA17" t="s">
        <v>123</v>
      </c>
      <c r="AB17" t="s">
        <v>124</v>
      </c>
      <c r="AC17" t="s">
        <v>86</v>
      </c>
      <c r="AD17" t="s">
        <v>125</v>
      </c>
      <c r="AE17" t="s">
        <v>126</v>
      </c>
      <c r="AF17" t="s">
        <v>127</v>
      </c>
      <c r="AG17" t="s">
        <v>128</v>
      </c>
      <c r="AH17" t="s">
        <v>129</v>
      </c>
      <c r="AI17" t="s">
        <v>130</v>
      </c>
      <c r="AJ17" t="s">
        <v>131</v>
      </c>
      <c r="AK17" t="s">
        <v>132</v>
      </c>
      <c r="AL17" t="s">
        <v>133</v>
      </c>
      <c r="AM17" t="s">
        <v>134</v>
      </c>
      <c r="AN17" t="s">
        <v>135</v>
      </c>
      <c r="AO17" t="s">
        <v>136</v>
      </c>
      <c r="AP17" t="s">
        <v>137</v>
      </c>
      <c r="AQ17" t="s">
        <v>138</v>
      </c>
      <c r="AR17" t="s">
        <v>361</v>
      </c>
      <c r="AS17" t="s">
        <v>139</v>
      </c>
      <c r="AT17" t="s">
        <v>140</v>
      </c>
      <c r="AU17" t="s">
        <v>141</v>
      </c>
      <c r="AV17" t="s">
        <v>142</v>
      </c>
      <c r="AW17" t="s">
        <v>143</v>
      </c>
      <c r="AX17" t="s">
        <v>144</v>
      </c>
      <c r="AY17" t="s">
        <v>145</v>
      </c>
      <c r="AZ17" t="s">
        <v>146</v>
      </c>
      <c r="BA17" t="s">
        <v>147</v>
      </c>
      <c r="BB17" t="s">
        <v>148</v>
      </c>
      <c r="BC17" t="s">
        <v>149</v>
      </c>
      <c r="BD17" t="s">
        <v>150</v>
      </c>
      <c r="BE17" t="s">
        <v>151</v>
      </c>
      <c r="BF17" t="s">
        <v>152</v>
      </c>
      <c r="BG17" t="s">
        <v>153</v>
      </c>
      <c r="BH17" t="s">
        <v>154</v>
      </c>
      <c r="BI17" t="s">
        <v>155</v>
      </c>
      <c r="BJ17" t="s">
        <v>156</v>
      </c>
      <c r="BK17" t="s">
        <v>157</v>
      </c>
      <c r="BL17" t="s">
        <v>158</v>
      </c>
      <c r="BM17" t="s">
        <v>159</v>
      </c>
      <c r="BN17" t="s">
        <v>160</v>
      </c>
      <c r="BO17" t="s">
        <v>161</v>
      </c>
      <c r="BP17" t="s">
        <v>162</v>
      </c>
      <c r="BQ17" t="s">
        <v>163</v>
      </c>
      <c r="BR17" t="s">
        <v>164</v>
      </c>
      <c r="BS17" t="s">
        <v>165</v>
      </c>
      <c r="BT17" t="s">
        <v>166</v>
      </c>
      <c r="BU17" t="s">
        <v>167</v>
      </c>
      <c r="BV17" t="s">
        <v>168</v>
      </c>
      <c r="BW17" t="s">
        <v>169</v>
      </c>
      <c r="BX17" t="s">
        <v>170</v>
      </c>
      <c r="BY17" t="s">
        <v>102</v>
      </c>
      <c r="BZ17" t="s">
        <v>171</v>
      </c>
      <c r="CA17" t="s">
        <v>172</v>
      </c>
      <c r="CB17" t="s">
        <v>173</v>
      </c>
      <c r="CC17" t="s">
        <v>174</v>
      </c>
      <c r="CD17" t="s">
        <v>175</v>
      </c>
      <c r="CE17" t="s">
        <v>176</v>
      </c>
      <c r="CF17" t="s">
        <v>177</v>
      </c>
      <c r="CG17" t="s">
        <v>178</v>
      </c>
      <c r="CH17" t="s">
        <v>179</v>
      </c>
      <c r="CI17" t="s">
        <v>180</v>
      </c>
      <c r="CJ17" t="s">
        <v>181</v>
      </c>
      <c r="CK17" t="s">
        <v>182</v>
      </c>
      <c r="CL17" t="s">
        <v>183</v>
      </c>
      <c r="CM17" t="s">
        <v>184</v>
      </c>
      <c r="CN17" t="s">
        <v>185</v>
      </c>
      <c r="CO17" t="s">
        <v>186</v>
      </c>
      <c r="CP17" t="s">
        <v>187</v>
      </c>
      <c r="CQ17" t="s">
        <v>188</v>
      </c>
      <c r="CR17" t="s">
        <v>189</v>
      </c>
      <c r="CS17" t="s">
        <v>190</v>
      </c>
      <c r="CT17" t="s">
        <v>191</v>
      </c>
      <c r="CU17" t="s">
        <v>192</v>
      </c>
      <c r="CV17" t="s">
        <v>193</v>
      </c>
      <c r="CW17" t="s">
        <v>194</v>
      </c>
      <c r="CX17" t="s">
        <v>195</v>
      </c>
      <c r="CY17" t="s">
        <v>196</v>
      </c>
      <c r="CZ17" t="s">
        <v>197</v>
      </c>
      <c r="DA17" t="s">
        <v>198</v>
      </c>
      <c r="DB17" t="s">
        <v>199</v>
      </c>
      <c r="DC17" t="s">
        <v>200</v>
      </c>
      <c r="DD17" t="s">
        <v>201</v>
      </c>
      <c r="DE17" t="s">
        <v>202</v>
      </c>
      <c r="DF17" t="s">
        <v>203</v>
      </c>
      <c r="DG17" t="s">
        <v>204</v>
      </c>
      <c r="DH17" t="s">
        <v>205</v>
      </c>
      <c r="DI17" t="s">
        <v>206</v>
      </c>
      <c r="DJ17" t="s">
        <v>207</v>
      </c>
      <c r="DK17" t="s">
        <v>208</v>
      </c>
      <c r="DL17" t="s">
        <v>209</v>
      </c>
      <c r="DM17" t="s">
        <v>210</v>
      </c>
      <c r="DN17" t="s">
        <v>98</v>
      </c>
      <c r="DO17" t="s">
        <v>101</v>
      </c>
      <c r="DP17" t="s">
        <v>211</v>
      </c>
      <c r="DQ17" t="s">
        <v>212</v>
      </c>
      <c r="DR17" t="s">
        <v>213</v>
      </c>
      <c r="DS17" t="s">
        <v>214</v>
      </c>
      <c r="DT17" t="s">
        <v>215</v>
      </c>
      <c r="DU17" t="s">
        <v>216</v>
      </c>
      <c r="DV17" t="s">
        <v>217</v>
      </c>
      <c r="DW17" t="s">
        <v>218</v>
      </c>
      <c r="DX17" t="s">
        <v>219</v>
      </c>
      <c r="DY17" t="s">
        <v>220</v>
      </c>
      <c r="DZ17" t="s">
        <v>221</v>
      </c>
      <c r="EA17" t="s">
        <v>222</v>
      </c>
      <c r="EB17" t="s">
        <v>223</v>
      </c>
      <c r="EC17" t="s">
        <v>224</v>
      </c>
      <c r="ED17" t="s">
        <v>225</v>
      </c>
      <c r="EE17" t="s">
        <v>226</v>
      </c>
      <c r="EF17" t="s">
        <v>227</v>
      </c>
      <c r="EG17" t="s">
        <v>228</v>
      </c>
      <c r="EH17" t="s">
        <v>229</v>
      </c>
      <c r="EI17" t="s">
        <v>230</v>
      </c>
      <c r="EJ17" t="s">
        <v>231</v>
      </c>
      <c r="EK17" t="s">
        <v>232</v>
      </c>
      <c r="EL17" t="s">
        <v>233</v>
      </c>
      <c r="EM17" t="s">
        <v>234</v>
      </c>
      <c r="EN17" t="s">
        <v>235</v>
      </c>
      <c r="EO17" t="s">
        <v>236</v>
      </c>
      <c r="EP17" t="s">
        <v>237</v>
      </c>
      <c r="EQ17" t="s">
        <v>238</v>
      </c>
      <c r="ER17" t="s">
        <v>239</v>
      </c>
      <c r="ES17" t="s">
        <v>240</v>
      </c>
      <c r="ET17" t="s">
        <v>241</v>
      </c>
      <c r="EU17" t="s">
        <v>242</v>
      </c>
      <c r="EV17" t="s">
        <v>243</v>
      </c>
      <c r="EW17" t="s">
        <v>244</v>
      </c>
      <c r="EX17" t="s">
        <v>245</v>
      </c>
      <c r="EY17" t="s">
        <v>246</v>
      </c>
      <c r="EZ17" t="s">
        <v>247</v>
      </c>
      <c r="FA17" t="s">
        <v>248</v>
      </c>
      <c r="FB17" t="s">
        <v>249</v>
      </c>
      <c r="FC17" t="s">
        <v>250</v>
      </c>
      <c r="FD17" t="s">
        <v>251</v>
      </c>
      <c r="FE17" t="s">
        <v>252</v>
      </c>
      <c r="FF17" t="s">
        <v>253</v>
      </c>
      <c r="FG17" t="s">
        <v>254</v>
      </c>
      <c r="FH17" t="s">
        <v>255</v>
      </c>
      <c r="FI17" t="s">
        <v>256</v>
      </c>
      <c r="FJ17" t="s">
        <v>257</v>
      </c>
      <c r="FK17" t="s">
        <v>258</v>
      </c>
      <c r="FL17" t="s">
        <v>259</v>
      </c>
      <c r="FM17" t="s">
        <v>260</v>
      </c>
      <c r="FN17" t="s">
        <v>261</v>
      </c>
      <c r="FO17" t="s">
        <v>262</v>
      </c>
      <c r="FP17" t="s">
        <v>263</v>
      </c>
      <c r="FQ17" t="s">
        <v>264</v>
      </c>
      <c r="FR17" t="s">
        <v>265</v>
      </c>
      <c r="FS17" t="s">
        <v>266</v>
      </c>
      <c r="FT17" t="s">
        <v>267</v>
      </c>
      <c r="FU17" t="s">
        <v>268</v>
      </c>
      <c r="FV17" t="s">
        <v>269</v>
      </c>
      <c r="FW17" t="s">
        <v>270</v>
      </c>
      <c r="FX17" t="s">
        <v>271</v>
      </c>
      <c r="FY17" t="s">
        <v>272</v>
      </c>
      <c r="FZ17" t="s">
        <v>273</v>
      </c>
      <c r="GA17" t="s">
        <v>274</v>
      </c>
    </row>
    <row r="18" spans="1:183" x14ac:dyDescent="0.35">
      <c r="B18" t="s">
        <v>275</v>
      </c>
      <c r="C18" t="s">
        <v>275</v>
      </c>
      <c r="F18" t="s">
        <v>275</v>
      </c>
      <c r="G18" t="s">
        <v>276</v>
      </c>
      <c r="H18" t="s">
        <v>277</v>
      </c>
      <c r="I18" t="s">
        <v>278</v>
      </c>
      <c r="J18" t="s">
        <v>278</v>
      </c>
      <c r="K18" t="s">
        <v>178</v>
      </c>
      <c r="L18" t="s">
        <v>178</v>
      </c>
      <c r="M18" t="s">
        <v>276</v>
      </c>
      <c r="N18" t="s">
        <v>276</v>
      </c>
      <c r="O18" t="s">
        <v>276</v>
      </c>
      <c r="P18" t="s">
        <v>276</v>
      </c>
      <c r="Q18" t="s">
        <v>279</v>
      </c>
      <c r="R18" t="s">
        <v>280</v>
      </c>
      <c r="S18" t="s">
        <v>280</v>
      </c>
      <c r="T18" t="s">
        <v>281</v>
      </c>
      <c r="U18" t="s">
        <v>282</v>
      </c>
      <c r="V18" t="s">
        <v>281</v>
      </c>
      <c r="W18" t="s">
        <v>281</v>
      </c>
      <c r="X18" t="s">
        <v>281</v>
      </c>
      <c r="Y18" t="s">
        <v>279</v>
      </c>
      <c r="Z18" t="s">
        <v>279</v>
      </c>
      <c r="AA18" t="s">
        <v>279</v>
      </c>
      <c r="AB18" t="s">
        <v>279</v>
      </c>
      <c r="AC18" t="s">
        <v>283</v>
      </c>
      <c r="AD18" t="s">
        <v>282</v>
      </c>
      <c r="AF18" t="s">
        <v>282</v>
      </c>
      <c r="AG18" t="s">
        <v>283</v>
      </c>
      <c r="AN18" t="s">
        <v>277</v>
      </c>
      <c r="AU18" t="s">
        <v>277</v>
      </c>
      <c r="AV18" t="s">
        <v>277</v>
      </c>
      <c r="AW18" t="s">
        <v>277</v>
      </c>
      <c r="AY18" t="s">
        <v>284</v>
      </c>
      <c r="BK18" t="s">
        <v>285</v>
      </c>
      <c r="BL18" t="s">
        <v>285</v>
      </c>
      <c r="BM18" t="s">
        <v>285</v>
      </c>
      <c r="BN18" t="s">
        <v>277</v>
      </c>
      <c r="BP18" t="s">
        <v>286</v>
      </c>
      <c r="BR18" t="s">
        <v>277</v>
      </c>
      <c r="BS18" t="s">
        <v>277</v>
      </c>
      <c r="BU18" t="s">
        <v>287</v>
      </c>
      <c r="BV18" t="s">
        <v>288</v>
      </c>
      <c r="BY18" t="s">
        <v>275</v>
      </c>
      <c r="BZ18" t="s">
        <v>278</v>
      </c>
      <c r="CA18" t="s">
        <v>278</v>
      </c>
      <c r="CB18" t="s">
        <v>289</v>
      </c>
      <c r="CC18" t="s">
        <v>289</v>
      </c>
      <c r="CD18" t="s">
        <v>278</v>
      </c>
      <c r="CE18" t="s">
        <v>289</v>
      </c>
      <c r="CF18" t="s">
        <v>283</v>
      </c>
      <c r="CG18" t="s">
        <v>281</v>
      </c>
      <c r="CH18" t="s">
        <v>281</v>
      </c>
      <c r="CI18" t="s">
        <v>280</v>
      </c>
      <c r="CJ18" t="s">
        <v>280</v>
      </c>
      <c r="CK18" t="s">
        <v>280</v>
      </c>
      <c r="CL18" t="s">
        <v>280</v>
      </c>
      <c r="CM18" t="s">
        <v>280</v>
      </c>
      <c r="CN18" t="s">
        <v>290</v>
      </c>
      <c r="CO18" t="s">
        <v>277</v>
      </c>
      <c r="CP18" t="s">
        <v>277</v>
      </c>
      <c r="CQ18" t="s">
        <v>277</v>
      </c>
      <c r="CV18" t="s">
        <v>277</v>
      </c>
      <c r="CY18" t="s">
        <v>280</v>
      </c>
      <c r="CZ18" t="s">
        <v>280</v>
      </c>
      <c r="DA18" t="s">
        <v>280</v>
      </c>
      <c r="DB18" t="s">
        <v>280</v>
      </c>
      <c r="DC18" t="s">
        <v>280</v>
      </c>
      <c r="DD18" t="s">
        <v>277</v>
      </c>
      <c r="DE18" t="s">
        <v>277</v>
      </c>
      <c r="DF18" t="s">
        <v>277</v>
      </c>
      <c r="DG18" t="s">
        <v>275</v>
      </c>
      <c r="DJ18" t="s">
        <v>291</v>
      </c>
      <c r="DK18" t="s">
        <v>291</v>
      </c>
      <c r="DM18" t="s">
        <v>275</v>
      </c>
      <c r="DN18" t="s">
        <v>292</v>
      </c>
      <c r="DP18" t="s">
        <v>275</v>
      </c>
      <c r="DQ18" t="s">
        <v>275</v>
      </c>
      <c r="DS18" t="s">
        <v>293</v>
      </c>
      <c r="DT18" t="s">
        <v>294</v>
      </c>
      <c r="DU18" t="s">
        <v>293</v>
      </c>
      <c r="DV18" t="s">
        <v>294</v>
      </c>
      <c r="DW18" t="s">
        <v>293</v>
      </c>
      <c r="DX18" t="s">
        <v>294</v>
      </c>
      <c r="DY18" t="s">
        <v>282</v>
      </c>
      <c r="DZ18" t="s">
        <v>282</v>
      </c>
      <c r="EA18" t="s">
        <v>278</v>
      </c>
      <c r="EB18" t="s">
        <v>295</v>
      </c>
      <c r="EC18" t="s">
        <v>278</v>
      </c>
      <c r="EE18" t="s">
        <v>278</v>
      </c>
      <c r="EF18" t="s">
        <v>295</v>
      </c>
      <c r="EG18" t="s">
        <v>278</v>
      </c>
      <c r="EI18" t="s">
        <v>289</v>
      </c>
      <c r="EJ18" t="s">
        <v>296</v>
      </c>
      <c r="EK18" t="s">
        <v>289</v>
      </c>
      <c r="EM18" t="s">
        <v>289</v>
      </c>
      <c r="EN18" t="s">
        <v>296</v>
      </c>
      <c r="EO18" t="s">
        <v>289</v>
      </c>
      <c r="ET18" t="s">
        <v>282</v>
      </c>
      <c r="EU18" t="s">
        <v>282</v>
      </c>
      <c r="EV18" t="s">
        <v>293</v>
      </c>
      <c r="EW18" t="s">
        <v>294</v>
      </c>
      <c r="EX18" t="s">
        <v>294</v>
      </c>
      <c r="FB18" t="s">
        <v>294</v>
      </c>
      <c r="FF18" t="s">
        <v>278</v>
      </c>
      <c r="FG18" t="s">
        <v>278</v>
      </c>
      <c r="FH18" t="s">
        <v>289</v>
      </c>
      <c r="FI18" t="s">
        <v>289</v>
      </c>
      <c r="FJ18" t="s">
        <v>297</v>
      </c>
      <c r="FK18" t="s">
        <v>297</v>
      </c>
      <c r="FM18" t="s">
        <v>283</v>
      </c>
      <c r="FN18" t="s">
        <v>283</v>
      </c>
      <c r="FO18" t="s">
        <v>280</v>
      </c>
      <c r="FP18" t="s">
        <v>280</v>
      </c>
      <c r="FQ18" t="s">
        <v>280</v>
      </c>
      <c r="FR18" t="s">
        <v>280</v>
      </c>
      <c r="FS18" t="s">
        <v>280</v>
      </c>
      <c r="FT18" t="s">
        <v>282</v>
      </c>
      <c r="FU18" t="s">
        <v>282</v>
      </c>
      <c r="FV18" t="s">
        <v>282</v>
      </c>
      <c r="FW18" t="s">
        <v>280</v>
      </c>
      <c r="FX18" t="s">
        <v>278</v>
      </c>
      <c r="FY18" t="s">
        <v>289</v>
      </c>
      <c r="FZ18" t="s">
        <v>282</v>
      </c>
      <c r="GA18" t="s">
        <v>282</v>
      </c>
    </row>
    <row r="19" spans="1:183" x14ac:dyDescent="0.35">
      <c r="A19">
        <v>2</v>
      </c>
      <c r="B19">
        <v>1599581935.5999999</v>
      </c>
      <c r="C19">
        <v>1534.0999999046301</v>
      </c>
      <c r="D19" t="s">
        <v>301</v>
      </c>
      <c r="E19" t="s">
        <v>302</v>
      </c>
      <c r="F19">
        <v>1599581935.5999999</v>
      </c>
      <c r="G19">
        <f t="shared" ref="G19:G30" si="0">CF19*AE19*(CB19-CC19)/(100*BV19*(1000-AE19*CB19))</f>
        <v>2.6930844835885187E-3</v>
      </c>
      <c r="H19">
        <f t="shared" ref="H19:H30" si="1">CF19*AE19*(CA19-BZ19*(1000-AE19*CC19)/(1000-AE19*CB19))/(100*BV19)</f>
        <v>18.48113005073694</v>
      </c>
      <c r="I19">
        <f t="shared" ref="I19:I30" si="2">BZ19 - IF(AE19&gt;1, H19*BV19*100/(AG19*CN19), 0)</f>
        <v>376.52199999999999</v>
      </c>
      <c r="J19">
        <f t="shared" ref="J19:J30" si="3">((P19-G19/2)*I19-H19)/(P19+G19/2)</f>
        <v>241.45984194806061</v>
      </c>
      <c r="K19">
        <f t="shared" ref="K19:K30" si="4">J19*(CG19+CH19)/1000</f>
        <v>24.725969213968298</v>
      </c>
      <c r="L19">
        <f t="shared" ref="L19:L30" si="5">(BZ19 - IF(AE19&gt;1, H19*BV19*100/(AG19*CN19), 0))*(CG19+CH19)/1000</f>
        <v>38.556603471911401</v>
      </c>
      <c r="M19">
        <f t="shared" ref="M19:M30" si="6">2/((1/O19-1/N19)+SIGN(O19)*SQRT((1/O19-1/N19)*(1/O19-1/N19) + 4*BW19/((BW19+1)*(BW19+1))*(2*1/O19*1/N19-1/N19*1/N19)))</f>
        <v>0.23747884699743252</v>
      </c>
      <c r="N19">
        <f t="shared" ref="N19:N30" si="7">IF(LEFT(BX19,1)&lt;&gt;"0",IF(LEFT(BX19,1)="1",3,$B$7),$D$5+$E$5*(CN19*CG19/($K$5*1000))+$F$5*(CN19*CG19/($K$5*1000))*MAX(MIN(BV19,$J$5),$I$5)*MAX(MIN(BV19,$J$5),$I$5)+$G$5*MAX(MIN(BV19,$J$5),$I$5)*(CN19*CG19/($K$5*1000))+$H$5*(CN19*CG19/($K$5*1000))*(CN19*CG19/($K$5*1000)))</f>
        <v>2.9667434110853983</v>
      </c>
      <c r="O19">
        <f t="shared" ref="O19:O30" si="8">G19*(1000-(1000*0.61365*EXP(17.502*S19/(240.97+S19))/(CG19+CH19)+CB19)/2)/(1000*0.61365*EXP(17.502*S19/(240.97+S19))/(CG19+CH19)-CB19)</f>
        <v>0.22740094454757823</v>
      </c>
      <c r="P19">
        <f t="shared" ref="P19:P30" si="9">1/((BW19+1)/(M19/1.6)+1/(N19/1.37)) + BW19/((BW19+1)/(M19/1.6) + BW19/(N19/1.37))</f>
        <v>0.1429954102921614</v>
      </c>
      <c r="Q19">
        <f t="shared" ref="Q19:Q30" si="10">(BS19*BU19)</f>
        <v>209.76393488937487</v>
      </c>
      <c r="R19">
        <f t="shared" ref="R19:R30" si="11">(CI19+(Q19+2*0.95*0.0000000567*(((CI19+$B$9)+273)^4-(CI19+273)^4)-44100*G19)/(1.84*29.3*N19+8*0.95*0.0000000567*(CI19+273)^3))</f>
        <v>23.693831153340703</v>
      </c>
      <c r="S19">
        <f t="shared" ref="S19:S30" si="12">($C$9*CJ19+$D$9*CK19+$E$9*R19)</f>
        <v>22.9956</v>
      </c>
      <c r="T19">
        <f t="shared" ref="T19:T30" si="13">0.61365*EXP(17.502*S19/(240.97+S19))</f>
        <v>2.8189708793772867</v>
      </c>
      <c r="U19">
        <f t="shared" ref="U19:U30" si="14">(V19/W19*100)</f>
        <v>57.334212201766874</v>
      </c>
      <c r="V19">
        <f t="shared" ref="V19:V30" si="15">CB19*(CG19+CH19)/1000</f>
        <v>1.6325949855591</v>
      </c>
      <c r="W19">
        <f t="shared" ref="W19:W30" si="16">0.61365*EXP(17.502*CI19/(240.97+CI19))</f>
        <v>2.847505743715073</v>
      </c>
      <c r="X19">
        <f t="shared" ref="X19:X30" si="17">(T19-CB19*(CG19+CH19)/1000)</f>
        <v>1.1863758938181868</v>
      </c>
      <c r="Y19">
        <f t="shared" ref="Y19:Y30" si="18">(-G19*44100)</f>
        <v>-118.76502572625368</v>
      </c>
      <c r="Z19">
        <f t="shared" ref="Z19:Z30" si="19">2*29.3*N19*0.92*(CI19-S19)</f>
        <v>26.630521284609468</v>
      </c>
      <c r="AA19">
        <f t="shared" ref="AA19:AA30" si="20">2*0.95*0.0000000567*(((CI19+$B$9)+273)^4-(S19+273)^4)</f>
        <v>1.8622289724444672</v>
      </c>
      <c r="AB19">
        <f t="shared" ref="AB19:AB30" si="21">Q19+AA19+Y19+Z19</f>
        <v>119.49165942017511</v>
      </c>
      <c r="AC19">
        <v>0</v>
      </c>
      <c r="AD19">
        <v>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MAX(0,($B$15+$C$15*CN19)/(1+$D$15*CN19)*CG19/(CI19+273)*$E$15)</f>
        <v>54709.978085493036</v>
      </c>
      <c r="AH19" t="s">
        <v>298</v>
      </c>
      <c r="AI19">
        <v>10255.9</v>
      </c>
      <c r="AJ19">
        <v>383.12599999999998</v>
      </c>
      <c r="AK19">
        <v>1222.3900000000001</v>
      </c>
      <c r="AL19">
        <f t="shared" ref="AL19:AL30" si="25">AK19-AJ19</f>
        <v>839.26400000000012</v>
      </c>
      <c r="AM19">
        <f t="shared" ref="AM19:AM30" si="26">AL19/AK19</f>
        <v>0.6865762972537407</v>
      </c>
      <c r="AN19">
        <v>-0.46699747535569802</v>
      </c>
      <c r="AO19" t="s">
        <v>303</v>
      </c>
      <c r="AP19">
        <v>10403.700000000001</v>
      </c>
      <c r="AQ19">
        <v>784.70388461538505</v>
      </c>
      <c r="AR19">
        <v>1091.42</v>
      </c>
      <c r="AS19">
        <f t="shared" ref="AS19:AS30" si="27">1-AQ19/AR19</f>
        <v>0.28102482580914312</v>
      </c>
      <c r="AT19">
        <v>0.5</v>
      </c>
      <c r="AU19">
        <f t="shared" ref="AU19:AU30" si="28">BS19</f>
        <v>1093.3559989621629</v>
      </c>
      <c r="AV19">
        <f t="shared" ref="AV19:AV30" si="29">H19</f>
        <v>18.48113005073694</v>
      </c>
      <c r="AW19">
        <f t="shared" ref="AW19:AW30" si="30">AS19*AT19*AU19</f>
        <v>153.63008957786175</v>
      </c>
      <c r="AX19">
        <f t="shared" ref="AX19:AX30" si="31">BC19/AR19</f>
        <v>0.46334133514137549</v>
      </c>
      <c r="AY19">
        <f t="shared" ref="AY19:AY30" si="32">(AV19-AN19)/AU19</f>
        <v>1.7330245175476797E-2</v>
      </c>
      <c r="AZ19">
        <f t="shared" ref="AZ19:AZ30" si="33">(AK19-AR19)/AR19</f>
        <v>0.11999963350497518</v>
      </c>
      <c r="BA19" t="s">
        <v>304</v>
      </c>
      <c r="BB19">
        <v>585.72</v>
      </c>
      <c r="BC19">
        <f t="shared" ref="BC19:BC30" si="34">AR19-BB19</f>
        <v>505.70000000000005</v>
      </c>
      <c r="BD19">
        <f t="shared" ref="BD19:BD30" si="35">(AR19-AQ19)/(AR19-BB19)</f>
        <v>0.60651792640817681</v>
      </c>
      <c r="BE19">
        <f t="shared" ref="BE19:BE30" si="36">(AK19-AR19)/(AK19-BB19)</f>
        <v>0.20571096486405832</v>
      </c>
      <c r="BF19">
        <f t="shared" ref="BF19:BF30" si="37">(AR19-AQ19)/(AR19-AJ19)</f>
        <v>0.43303503260597292</v>
      </c>
      <c r="BG19">
        <f t="shared" ref="BG19:BG30" si="38">(AK19-AR19)/(AK19-AJ19)</f>
        <v>0.15605339916879551</v>
      </c>
      <c r="BH19">
        <f t="shared" ref="BH19:BH30" si="39">(BD19*BB19/AQ19)</f>
        <v>0.45271813587353338</v>
      </c>
      <c r="BI19">
        <f t="shared" ref="BI19:BI30" si="40">(1-BH19)</f>
        <v>0.54728186412646662</v>
      </c>
      <c r="BJ19">
        <v>1473</v>
      </c>
      <c r="BK19">
        <v>300</v>
      </c>
      <c r="BL19">
        <v>300</v>
      </c>
      <c r="BM19">
        <v>300</v>
      </c>
      <c r="BN19">
        <v>10403.700000000001</v>
      </c>
      <c r="BO19">
        <v>1042.27</v>
      </c>
      <c r="BP19">
        <v>-7.5151799999999998E-3</v>
      </c>
      <c r="BQ19">
        <v>1.1499999999999999</v>
      </c>
      <c r="BR19">
        <f t="shared" ref="BR19:BR30" si="41">$B$13*CO19+$C$13*CP19+$F$13*CQ19*(1-CT19)</f>
        <v>1300.18</v>
      </c>
      <c r="BS19">
        <f t="shared" ref="BS19:BS30" si="42">BR19*BT19</f>
        <v>1093.3559989621629</v>
      </c>
      <c r="BT19">
        <f t="shared" ref="BT19:BT30" si="43">($B$13*$D$11+$C$13*$D$11+$F$13*((DD19+CV19)/MAX(DD19+CV19+DE19, 0.1)*$I$11+DE19/MAX(DD19+CV19+DE19, 0.1)*$J$11))/($B$13+$C$13+$F$13)</f>
        <v>0.84092664012841523</v>
      </c>
      <c r="BU19">
        <f t="shared" ref="BU19:BU30" si="44">($B$13*$K$11+$C$13*$K$11+$F$13*((DD19+CV19)/MAX(DD19+CV19+DE19, 0.1)*$P$11+DE19/MAX(DD19+CV19+DE19, 0.1)*$Q$11))/($B$13+$C$13+$F$13)</f>
        <v>0.19185328025683066</v>
      </c>
      <c r="BV19">
        <v>6</v>
      </c>
      <c r="BW19">
        <v>0.5</v>
      </c>
      <c r="BX19" t="s">
        <v>299</v>
      </c>
      <c r="BY19">
        <v>1599581935.5999999</v>
      </c>
      <c r="BZ19">
        <v>376.52199999999999</v>
      </c>
      <c r="CA19">
        <v>399.92</v>
      </c>
      <c r="CB19">
        <v>15.943</v>
      </c>
      <c r="CC19">
        <v>12.7623</v>
      </c>
      <c r="CD19">
        <v>378.06799999999998</v>
      </c>
      <c r="CE19">
        <v>16.041899999999998</v>
      </c>
      <c r="CF19">
        <v>499.91800000000001</v>
      </c>
      <c r="CG19">
        <v>102.30200000000001</v>
      </c>
      <c r="CH19">
        <v>9.9993700000000005E-2</v>
      </c>
      <c r="CI19">
        <v>23.162099999999999</v>
      </c>
      <c r="CJ19">
        <v>22.9956</v>
      </c>
      <c r="CK19">
        <v>999.9</v>
      </c>
      <c r="CL19">
        <v>0</v>
      </c>
      <c r="CM19">
        <v>0</v>
      </c>
      <c r="CN19">
        <v>9983.75</v>
      </c>
      <c r="CO19">
        <v>0</v>
      </c>
      <c r="CP19">
        <v>1.5289399999999999E-3</v>
      </c>
      <c r="CQ19">
        <v>1300.18</v>
      </c>
      <c r="CR19">
        <v>0.96899400000000002</v>
      </c>
      <c r="CS19">
        <v>3.1005700000000001E-2</v>
      </c>
      <c r="CT19">
        <v>0</v>
      </c>
      <c r="CU19">
        <v>784.39599999999996</v>
      </c>
      <c r="CV19">
        <v>5.0011200000000002</v>
      </c>
      <c r="CW19">
        <v>10079.1</v>
      </c>
      <c r="CX19">
        <v>12850.4</v>
      </c>
      <c r="CY19">
        <v>38.936999999999998</v>
      </c>
      <c r="CZ19">
        <v>41.561999999999998</v>
      </c>
      <c r="DA19">
        <v>40.375</v>
      </c>
      <c r="DB19">
        <v>40.811999999999998</v>
      </c>
      <c r="DC19">
        <v>40.436999999999998</v>
      </c>
      <c r="DD19">
        <v>1255.02</v>
      </c>
      <c r="DE19">
        <v>40.159999999999997</v>
      </c>
      <c r="DF19">
        <v>0</v>
      </c>
      <c r="DG19">
        <v>1533.4000000953699</v>
      </c>
      <c r="DH19">
        <v>0</v>
      </c>
      <c r="DI19">
        <v>784.70388461538505</v>
      </c>
      <c r="DJ19">
        <v>0.44741881028817898</v>
      </c>
      <c r="DK19">
        <v>10.464957257726001</v>
      </c>
      <c r="DL19">
        <v>10075.5192307692</v>
      </c>
      <c r="DM19">
        <v>15</v>
      </c>
      <c r="DN19">
        <v>1599581901.0999999</v>
      </c>
      <c r="DO19" t="s">
        <v>305</v>
      </c>
      <c r="DP19">
        <v>1599581892.0999999</v>
      </c>
      <c r="DQ19">
        <v>1599581901.0999999</v>
      </c>
      <c r="DR19">
        <v>4</v>
      </c>
      <c r="DS19">
        <v>-3.1E-2</v>
      </c>
      <c r="DT19">
        <v>2E-3</v>
      </c>
      <c r="DU19">
        <v>-1.5449999999999999</v>
      </c>
      <c r="DV19">
        <v>-9.9000000000000005E-2</v>
      </c>
      <c r="DW19">
        <v>400</v>
      </c>
      <c r="DX19">
        <v>13</v>
      </c>
      <c r="DY19">
        <v>0.08</v>
      </c>
      <c r="DZ19">
        <v>0.03</v>
      </c>
      <c r="EA19">
        <v>399.97526829268298</v>
      </c>
      <c r="EB19">
        <v>-5.2494773519448097E-2</v>
      </c>
      <c r="EC19">
        <v>7.6498692604879195E-2</v>
      </c>
      <c r="ED19">
        <v>1</v>
      </c>
      <c r="EE19">
        <v>376.53831707317102</v>
      </c>
      <c r="EF19">
        <v>-0.31300348432094499</v>
      </c>
      <c r="EG19">
        <v>3.63690024973638E-2</v>
      </c>
      <c r="EH19">
        <v>1</v>
      </c>
      <c r="EI19">
        <v>12.837526829268301</v>
      </c>
      <c r="EJ19">
        <v>-0.41987038327527598</v>
      </c>
      <c r="EK19">
        <v>4.1449611045221303E-2</v>
      </c>
      <c r="EL19">
        <v>1</v>
      </c>
      <c r="EM19">
        <v>15.968492682926801</v>
      </c>
      <c r="EN19">
        <v>-5.5442508710788499E-2</v>
      </c>
      <c r="EO19">
        <v>9.6814227498049996E-3</v>
      </c>
      <c r="EP19">
        <v>1</v>
      </c>
      <c r="EQ19">
        <v>4</v>
      </c>
      <c r="ER19">
        <v>4</v>
      </c>
      <c r="ES19" t="s">
        <v>306</v>
      </c>
      <c r="ET19">
        <v>100</v>
      </c>
      <c r="EU19">
        <v>100</v>
      </c>
      <c r="EV19">
        <v>-1.546</v>
      </c>
      <c r="EW19">
        <v>-9.8900000000000002E-2</v>
      </c>
      <c r="EX19">
        <v>-1.54535000000004</v>
      </c>
      <c r="EY19">
        <v>0</v>
      </c>
      <c r="EZ19">
        <v>0</v>
      </c>
      <c r="FA19">
        <v>0</v>
      </c>
      <c r="FB19">
        <v>-9.8884999999995699E-2</v>
      </c>
      <c r="FC19">
        <v>0</v>
      </c>
      <c r="FD19">
        <v>0</v>
      </c>
      <c r="FE19">
        <v>0</v>
      </c>
      <c r="FF19">
        <v>-1</v>
      </c>
      <c r="FG19">
        <v>-1</v>
      </c>
      <c r="FH19">
        <v>-1</v>
      </c>
      <c r="FI19">
        <v>-1</v>
      </c>
      <c r="FJ19">
        <v>0.7</v>
      </c>
      <c r="FK19">
        <v>0.6</v>
      </c>
      <c r="FL19">
        <v>2</v>
      </c>
      <c r="FM19">
        <v>506.38400000000001</v>
      </c>
      <c r="FN19">
        <v>543.12</v>
      </c>
      <c r="FO19">
        <v>19.806999999999999</v>
      </c>
      <c r="FP19">
        <v>25.21</v>
      </c>
      <c r="FQ19">
        <v>30.000399999999999</v>
      </c>
      <c r="FR19">
        <v>25.179400000000001</v>
      </c>
      <c r="FS19">
        <v>25.162700000000001</v>
      </c>
      <c r="FT19">
        <v>19.935300000000002</v>
      </c>
      <c r="FU19">
        <v>56.931800000000003</v>
      </c>
      <c r="FV19">
        <v>19.1554</v>
      </c>
      <c r="FW19">
        <v>19.809000000000001</v>
      </c>
      <c r="FX19">
        <v>400</v>
      </c>
      <c r="FY19">
        <v>12.603400000000001</v>
      </c>
      <c r="FZ19">
        <v>102.224</v>
      </c>
      <c r="GA19">
        <v>102.648</v>
      </c>
    </row>
    <row r="20" spans="1:183" x14ac:dyDescent="0.35">
      <c r="A20">
        <v>3</v>
      </c>
      <c r="B20">
        <v>1599582000.5999999</v>
      </c>
      <c r="C20">
        <v>1599.0999999046301</v>
      </c>
      <c r="D20" t="s">
        <v>307</v>
      </c>
      <c r="E20" t="s">
        <v>308</v>
      </c>
      <c r="F20">
        <v>1599582000.5999999</v>
      </c>
      <c r="G20">
        <f t="shared" si="0"/>
        <v>2.7907166396736421E-3</v>
      </c>
      <c r="H20">
        <f t="shared" si="1"/>
        <v>18.249457839388381</v>
      </c>
      <c r="I20">
        <f t="shared" si="2"/>
        <v>376.82900000000001</v>
      </c>
      <c r="J20">
        <f t="shared" si="3"/>
        <v>246.07238542182432</v>
      </c>
      <c r="K20">
        <f t="shared" si="4"/>
        <v>25.197930135867427</v>
      </c>
      <c r="L20">
        <f t="shared" si="5"/>
        <v>38.587470101091</v>
      </c>
      <c r="M20">
        <f t="shared" si="6"/>
        <v>0.24302559193549775</v>
      </c>
      <c r="N20">
        <f t="shared" si="7"/>
        <v>2.9692489388473575</v>
      </c>
      <c r="O20">
        <f t="shared" si="8"/>
        <v>0.23249113287603043</v>
      </c>
      <c r="P20">
        <f t="shared" si="9"/>
        <v>0.14621538292079372</v>
      </c>
      <c r="Q20">
        <f t="shared" si="10"/>
        <v>177.77458499356948</v>
      </c>
      <c r="R20">
        <f t="shared" si="11"/>
        <v>23.534986691957673</v>
      </c>
      <c r="S20">
        <f t="shared" si="12"/>
        <v>22.891300000000001</v>
      </c>
      <c r="T20">
        <f t="shared" si="13"/>
        <v>2.8012235978288653</v>
      </c>
      <c r="U20">
        <f t="shared" si="14"/>
        <v>55.954266249310102</v>
      </c>
      <c r="V20">
        <f t="shared" si="15"/>
        <v>1.5984612371421001</v>
      </c>
      <c r="W20">
        <f t="shared" si="16"/>
        <v>2.8567280822162662</v>
      </c>
      <c r="X20">
        <f t="shared" si="17"/>
        <v>1.2027623606867652</v>
      </c>
      <c r="Y20">
        <f t="shared" si="18"/>
        <v>-123.07060380960762</v>
      </c>
      <c r="Z20">
        <f t="shared" si="19"/>
        <v>51.913343652965871</v>
      </c>
      <c r="AA20">
        <f t="shared" si="20"/>
        <v>3.6262196700939229</v>
      </c>
      <c r="AB20">
        <f t="shared" si="21"/>
        <v>110.24354450702165</v>
      </c>
      <c r="AC20">
        <v>0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54774.554941720882</v>
      </c>
      <c r="AH20" t="s">
        <v>298</v>
      </c>
      <c r="AI20">
        <v>10255.9</v>
      </c>
      <c r="AJ20">
        <v>383.12599999999998</v>
      </c>
      <c r="AK20">
        <v>1222.3900000000001</v>
      </c>
      <c r="AL20">
        <f t="shared" si="25"/>
        <v>839.26400000000012</v>
      </c>
      <c r="AM20">
        <f t="shared" si="26"/>
        <v>0.6865762972537407</v>
      </c>
      <c r="AN20">
        <v>-0.46699747535569802</v>
      </c>
      <c r="AO20" t="s">
        <v>309</v>
      </c>
      <c r="AP20">
        <v>10404.9</v>
      </c>
      <c r="AQ20">
        <v>795.56892000000005</v>
      </c>
      <c r="AR20">
        <v>1191.55</v>
      </c>
      <c r="AS20">
        <f t="shared" si="27"/>
        <v>0.33232435063572652</v>
      </c>
      <c r="AT20">
        <v>0.5</v>
      </c>
      <c r="AU20">
        <f t="shared" si="28"/>
        <v>925.18290954930603</v>
      </c>
      <c r="AV20">
        <f t="shared" si="29"/>
        <v>18.249457839388381</v>
      </c>
      <c r="AW20">
        <f t="shared" si="30"/>
        <v>153.73040481762263</v>
      </c>
      <c r="AX20">
        <f t="shared" si="31"/>
        <v>0.49978599303428306</v>
      </c>
      <c r="AY20">
        <f t="shared" si="32"/>
        <v>2.0230005463310621E-2</v>
      </c>
      <c r="AZ20">
        <f t="shared" si="33"/>
        <v>2.5882254206705674E-2</v>
      </c>
      <c r="BA20" t="s">
        <v>310</v>
      </c>
      <c r="BB20">
        <v>596.03</v>
      </c>
      <c r="BC20">
        <f t="shared" si="34"/>
        <v>595.52</v>
      </c>
      <c r="BD20">
        <f t="shared" si="35"/>
        <v>0.66493330198817824</v>
      </c>
      <c r="BE20">
        <f t="shared" si="36"/>
        <v>4.9236860591353439E-2</v>
      </c>
      <c r="BF20">
        <f t="shared" si="37"/>
        <v>0.4898185605573312</v>
      </c>
      <c r="BG20">
        <f t="shared" si="38"/>
        <v>3.6746482632401892E-2</v>
      </c>
      <c r="BH20">
        <f t="shared" si="39"/>
        <v>0.49815947559139673</v>
      </c>
      <c r="BI20">
        <f t="shared" si="40"/>
        <v>0.50184052440860327</v>
      </c>
      <c r="BJ20">
        <v>1475</v>
      </c>
      <c r="BK20">
        <v>300</v>
      </c>
      <c r="BL20">
        <v>300</v>
      </c>
      <c r="BM20">
        <v>300</v>
      </c>
      <c r="BN20">
        <v>10404.9</v>
      </c>
      <c r="BO20">
        <v>1127.69</v>
      </c>
      <c r="BP20">
        <v>-7.6868600000000002E-3</v>
      </c>
      <c r="BQ20">
        <v>5.29</v>
      </c>
      <c r="BR20">
        <f t="shared" si="41"/>
        <v>1100</v>
      </c>
      <c r="BS20">
        <f t="shared" si="42"/>
        <v>925.18290954930603</v>
      </c>
      <c r="BT20">
        <f t="shared" si="43"/>
        <v>0.84107537231755092</v>
      </c>
      <c r="BU20">
        <f t="shared" si="44"/>
        <v>0.19215074463510212</v>
      </c>
      <c r="BV20">
        <v>6</v>
      </c>
      <c r="BW20">
        <v>0.5</v>
      </c>
      <c r="BX20" t="s">
        <v>299</v>
      </c>
      <c r="BY20">
        <v>1599582000.5999999</v>
      </c>
      <c r="BZ20">
        <v>376.82900000000001</v>
      </c>
      <c r="CA20">
        <v>399.98899999999998</v>
      </c>
      <c r="CB20">
        <v>15.6099</v>
      </c>
      <c r="CC20">
        <v>12.313499999999999</v>
      </c>
      <c r="CD20">
        <v>378.375</v>
      </c>
      <c r="CE20">
        <v>15.7088</v>
      </c>
      <c r="CF20">
        <v>500.02800000000002</v>
      </c>
      <c r="CG20">
        <v>102.3</v>
      </c>
      <c r="CH20">
        <v>0.100479</v>
      </c>
      <c r="CI20">
        <v>23.215599999999998</v>
      </c>
      <c r="CJ20">
        <v>22.891300000000001</v>
      </c>
      <c r="CK20">
        <v>999.9</v>
      </c>
      <c r="CL20">
        <v>0</v>
      </c>
      <c r="CM20">
        <v>0</v>
      </c>
      <c r="CN20">
        <v>9998.1200000000008</v>
      </c>
      <c r="CO20">
        <v>0</v>
      </c>
      <c r="CP20">
        <v>1.5289399999999999E-3</v>
      </c>
      <c r="CQ20">
        <v>1100</v>
      </c>
      <c r="CR20">
        <v>0.96398600000000001</v>
      </c>
      <c r="CS20">
        <v>3.6013499999999997E-2</v>
      </c>
      <c r="CT20">
        <v>0</v>
      </c>
      <c r="CU20">
        <v>797.05100000000004</v>
      </c>
      <c r="CV20">
        <v>5.0011200000000002</v>
      </c>
      <c r="CW20">
        <v>8647.5</v>
      </c>
      <c r="CX20">
        <v>10854.3</v>
      </c>
      <c r="CY20">
        <v>39</v>
      </c>
      <c r="CZ20">
        <v>41.625</v>
      </c>
      <c r="DA20">
        <v>40.436999999999998</v>
      </c>
      <c r="DB20">
        <v>40.811999999999998</v>
      </c>
      <c r="DC20">
        <v>40.5</v>
      </c>
      <c r="DD20">
        <v>1055.56</v>
      </c>
      <c r="DE20">
        <v>39.43</v>
      </c>
      <c r="DF20">
        <v>0</v>
      </c>
      <c r="DG20">
        <v>64.800000190734906</v>
      </c>
      <c r="DH20">
        <v>0</v>
      </c>
      <c r="DI20">
        <v>795.56892000000005</v>
      </c>
      <c r="DJ20">
        <v>11.8506922859273</v>
      </c>
      <c r="DK20">
        <v>116.97615368949</v>
      </c>
      <c r="DL20">
        <v>8633.5175999999992</v>
      </c>
      <c r="DM20">
        <v>15</v>
      </c>
      <c r="DN20">
        <v>1599582029.5999999</v>
      </c>
      <c r="DO20" t="s">
        <v>311</v>
      </c>
      <c r="DP20">
        <v>1599582029.5999999</v>
      </c>
      <c r="DQ20">
        <v>1599581901.0999999</v>
      </c>
      <c r="DR20">
        <v>5</v>
      </c>
      <c r="DS20">
        <v>-1E-3</v>
      </c>
      <c r="DT20">
        <v>2E-3</v>
      </c>
      <c r="DU20">
        <v>-1.546</v>
      </c>
      <c r="DV20">
        <v>-9.9000000000000005E-2</v>
      </c>
      <c r="DW20">
        <v>394</v>
      </c>
      <c r="DX20">
        <v>13</v>
      </c>
      <c r="DY20">
        <v>0.09</v>
      </c>
      <c r="DZ20">
        <v>0.03</v>
      </c>
      <c r="EA20">
        <v>399.97982926829297</v>
      </c>
      <c r="EB20">
        <v>-2.6947735191101701E-2</v>
      </c>
      <c r="EC20">
        <v>6.5814559305201706E-2</v>
      </c>
      <c r="ED20">
        <v>1</v>
      </c>
      <c r="EE20">
        <v>376.87426829268298</v>
      </c>
      <c r="EF20">
        <v>-0.66746341463410097</v>
      </c>
      <c r="EG20">
        <v>7.1876935610076298E-2</v>
      </c>
      <c r="EH20">
        <v>1</v>
      </c>
      <c r="EI20">
        <v>12.385117073170701</v>
      </c>
      <c r="EJ20">
        <v>-0.43754425087107102</v>
      </c>
      <c r="EK20">
        <v>4.3337754072160201E-2</v>
      </c>
      <c r="EL20">
        <v>1</v>
      </c>
      <c r="EM20">
        <v>15.6661073170732</v>
      </c>
      <c r="EN20">
        <v>-0.331689198606261</v>
      </c>
      <c r="EO20">
        <v>3.2789137034024599E-2</v>
      </c>
      <c r="EP20">
        <v>1</v>
      </c>
      <c r="EQ20">
        <v>4</v>
      </c>
      <c r="ER20">
        <v>4</v>
      </c>
      <c r="ES20" t="s">
        <v>306</v>
      </c>
      <c r="ET20">
        <v>100</v>
      </c>
      <c r="EU20">
        <v>100</v>
      </c>
      <c r="EV20">
        <v>-1.546</v>
      </c>
      <c r="EW20">
        <v>-9.8900000000000002E-2</v>
      </c>
      <c r="EX20">
        <v>-1.54535000000004</v>
      </c>
      <c r="EY20">
        <v>0</v>
      </c>
      <c r="EZ20">
        <v>0</v>
      </c>
      <c r="FA20">
        <v>0</v>
      </c>
      <c r="FB20">
        <v>-9.8884999999995699E-2</v>
      </c>
      <c r="FC20">
        <v>0</v>
      </c>
      <c r="FD20">
        <v>0</v>
      </c>
      <c r="FE20">
        <v>0</v>
      </c>
      <c r="FF20">
        <v>-1</v>
      </c>
      <c r="FG20">
        <v>-1</v>
      </c>
      <c r="FH20">
        <v>-1</v>
      </c>
      <c r="FI20">
        <v>-1</v>
      </c>
      <c r="FJ20">
        <v>1.8</v>
      </c>
      <c r="FK20">
        <v>1.7</v>
      </c>
      <c r="FL20">
        <v>2</v>
      </c>
      <c r="FM20">
        <v>506.98099999999999</v>
      </c>
      <c r="FN20">
        <v>542.04200000000003</v>
      </c>
      <c r="FO20">
        <v>20.761600000000001</v>
      </c>
      <c r="FP20">
        <v>25.2407</v>
      </c>
      <c r="FQ20">
        <v>30.000299999999999</v>
      </c>
      <c r="FR20">
        <v>25.211200000000002</v>
      </c>
      <c r="FS20">
        <v>25.196999999999999</v>
      </c>
      <c r="FT20">
        <v>19.932400000000001</v>
      </c>
      <c r="FU20">
        <v>66.779799999999994</v>
      </c>
      <c r="FV20">
        <v>19.1554</v>
      </c>
      <c r="FW20">
        <v>20.7653</v>
      </c>
      <c r="FX20">
        <v>400</v>
      </c>
      <c r="FY20">
        <v>12.2012</v>
      </c>
      <c r="FZ20">
        <v>102.21899999999999</v>
      </c>
      <c r="GA20">
        <v>102.642</v>
      </c>
    </row>
    <row r="21" spans="1:183" x14ac:dyDescent="0.35">
      <c r="A21">
        <v>4</v>
      </c>
      <c r="B21">
        <v>1599582121.5999999</v>
      </c>
      <c r="C21">
        <v>1720.0999999046301</v>
      </c>
      <c r="D21" t="s">
        <v>312</v>
      </c>
      <c r="E21" t="s">
        <v>313</v>
      </c>
      <c r="F21">
        <v>1599582121.5999999</v>
      </c>
      <c r="G21">
        <f t="shared" si="0"/>
        <v>2.6745301546004709E-3</v>
      </c>
      <c r="H21">
        <f t="shared" si="1"/>
        <v>18.000625616163951</v>
      </c>
      <c r="I21">
        <f t="shared" si="2"/>
        <v>377.16199999999998</v>
      </c>
      <c r="J21">
        <f t="shared" si="3"/>
        <v>241.76442003389164</v>
      </c>
      <c r="K21">
        <f t="shared" si="4"/>
        <v>24.756052375737976</v>
      </c>
      <c r="L21">
        <f t="shared" si="5"/>
        <v>38.620414967715995</v>
      </c>
      <c r="M21">
        <f t="shared" si="6"/>
        <v>0.23069490290234074</v>
      </c>
      <c r="N21">
        <f t="shared" si="7"/>
        <v>2.9690876013312741</v>
      </c>
      <c r="O21">
        <f t="shared" si="8"/>
        <v>0.22117933055137132</v>
      </c>
      <c r="P21">
        <f t="shared" si="9"/>
        <v>0.13905931190060178</v>
      </c>
      <c r="Q21">
        <f t="shared" si="10"/>
        <v>145.86845388800123</v>
      </c>
      <c r="R21">
        <f t="shared" si="11"/>
        <v>23.680095115463423</v>
      </c>
      <c r="S21">
        <f t="shared" si="12"/>
        <v>23.054600000000001</v>
      </c>
      <c r="T21">
        <f t="shared" si="13"/>
        <v>2.8290535842268532</v>
      </c>
      <c r="U21">
        <f t="shared" si="14"/>
        <v>55.607760112309457</v>
      </c>
      <c r="V21">
        <f t="shared" si="15"/>
        <v>1.6177358480148001</v>
      </c>
      <c r="W21">
        <f t="shared" si="16"/>
        <v>2.9091908121231707</v>
      </c>
      <c r="X21">
        <f t="shared" si="17"/>
        <v>1.2113177362120531</v>
      </c>
      <c r="Y21">
        <f t="shared" si="18"/>
        <v>-117.94677981788077</v>
      </c>
      <c r="Z21">
        <f t="shared" si="19"/>
        <v>74.032120977874158</v>
      </c>
      <c r="AA21">
        <f t="shared" si="20"/>
        <v>5.1837182185476873</v>
      </c>
      <c r="AB21">
        <f t="shared" si="21"/>
        <v>107.1375132665423</v>
      </c>
      <c r="AC21">
        <v>0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54714.000649384165</v>
      </c>
      <c r="AH21" t="s">
        <v>298</v>
      </c>
      <c r="AI21">
        <v>10255.9</v>
      </c>
      <c r="AJ21">
        <v>383.12599999999998</v>
      </c>
      <c r="AK21">
        <v>1222.3900000000001</v>
      </c>
      <c r="AL21">
        <f t="shared" si="25"/>
        <v>839.26400000000012</v>
      </c>
      <c r="AM21">
        <f t="shared" si="26"/>
        <v>0.6865762972537407</v>
      </c>
      <c r="AN21">
        <v>-0.46699747535569802</v>
      </c>
      <c r="AO21" t="s">
        <v>314</v>
      </c>
      <c r="AP21">
        <v>10405.9</v>
      </c>
      <c r="AQ21">
        <v>839.27657692307696</v>
      </c>
      <c r="AR21">
        <v>1401.45</v>
      </c>
      <c r="AS21">
        <f t="shared" si="27"/>
        <v>0.40113698175241574</v>
      </c>
      <c r="AT21">
        <v>0.5</v>
      </c>
      <c r="AU21">
        <f t="shared" si="28"/>
        <v>757.26096378201714</v>
      </c>
      <c r="AV21">
        <f t="shared" si="29"/>
        <v>18.000625616163951</v>
      </c>
      <c r="AW21">
        <f t="shared" si="30"/>
        <v>151.88268870522188</v>
      </c>
      <c r="AX21">
        <f t="shared" si="31"/>
        <v>0.55396910342859185</v>
      </c>
      <c r="AY21">
        <f t="shared" si="32"/>
        <v>2.4387396122052957E-2</v>
      </c>
      <c r="AZ21">
        <f t="shared" si="33"/>
        <v>-0.12776766919975735</v>
      </c>
      <c r="BA21" t="s">
        <v>315</v>
      </c>
      <c r="BB21">
        <v>625.09</v>
      </c>
      <c r="BC21">
        <f t="shared" si="34"/>
        <v>776.36</v>
      </c>
      <c r="BD21">
        <f t="shared" si="35"/>
        <v>0.72411435812886171</v>
      </c>
      <c r="BE21">
        <f t="shared" si="36"/>
        <v>-0.29978235392600022</v>
      </c>
      <c r="BF21">
        <f t="shared" si="37"/>
        <v>0.55205752106100126</v>
      </c>
      <c r="BG21">
        <f t="shared" si="38"/>
        <v>-0.21335360506348411</v>
      </c>
      <c r="BH21">
        <f t="shared" si="39"/>
        <v>0.53931761777769249</v>
      </c>
      <c r="BI21">
        <f t="shared" si="40"/>
        <v>0.46068238222230751</v>
      </c>
      <c r="BJ21">
        <v>1477</v>
      </c>
      <c r="BK21">
        <v>300</v>
      </c>
      <c r="BL21">
        <v>300</v>
      </c>
      <c r="BM21">
        <v>300</v>
      </c>
      <c r="BN21">
        <v>10405.9</v>
      </c>
      <c r="BO21">
        <v>1324.78</v>
      </c>
      <c r="BP21">
        <v>-7.8591400000000006E-3</v>
      </c>
      <c r="BQ21">
        <v>6.89</v>
      </c>
      <c r="BR21">
        <f t="shared" si="41"/>
        <v>900.09400000000005</v>
      </c>
      <c r="BS21">
        <f t="shared" si="42"/>
        <v>757.26096378201714</v>
      </c>
      <c r="BT21">
        <f t="shared" si="43"/>
        <v>0.84131320037909052</v>
      </c>
      <c r="BU21">
        <f t="shared" si="44"/>
        <v>0.19262640075818102</v>
      </c>
      <c r="BV21">
        <v>6</v>
      </c>
      <c r="BW21">
        <v>0.5</v>
      </c>
      <c r="BX21" t="s">
        <v>299</v>
      </c>
      <c r="BY21">
        <v>1599582121.5999999</v>
      </c>
      <c r="BZ21">
        <v>377.16199999999998</v>
      </c>
      <c r="CA21">
        <v>399.97300000000001</v>
      </c>
      <c r="CB21">
        <v>15.7986</v>
      </c>
      <c r="CC21">
        <v>12.639900000000001</v>
      </c>
      <c r="CD21">
        <v>378.69</v>
      </c>
      <c r="CE21">
        <v>15.897500000000001</v>
      </c>
      <c r="CF21">
        <v>500.005</v>
      </c>
      <c r="CG21">
        <v>102.297</v>
      </c>
      <c r="CH21">
        <v>0.10041799999999999</v>
      </c>
      <c r="CI21">
        <v>23.517099999999999</v>
      </c>
      <c r="CJ21">
        <v>23.054600000000001</v>
      </c>
      <c r="CK21">
        <v>999.9</v>
      </c>
      <c r="CL21">
        <v>0</v>
      </c>
      <c r="CM21">
        <v>0</v>
      </c>
      <c r="CN21">
        <v>9997.5</v>
      </c>
      <c r="CO21">
        <v>0</v>
      </c>
      <c r="CP21">
        <v>1.5289399999999999E-3</v>
      </c>
      <c r="CQ21">
        <v>900.09400000000005</v>
      </c>
      <c r="CR21">
        <v>0.95597900000000002</v>
      </c>
      <c r="CS21">
        <v>4.4021200000000003E-2</v>
      </c>
      <c r="CT21">
        <v>0</v>
      </c>
      <c r="CU21">
        <v>840.89200000000005</v>
      </c>
      <c r="CV21">
        <v>5.0011200000000002</v>
      </c>
      <c r="CW21">
        <v>7448.41</v>
      </c>
      <c r="CX21">
        <v>8859.69</v>
      </c>
      <c r="CY21">
        <v>38.561999999999998</v>
      </c>
      <c r="CZ21">
        <v>41.561999999999998</v>
      </c>
      <c r="DA21">
        <v>40.25</v>
      </c>
      <c r="DB21">
        <v>40.75</v>
      </c>
      <c r="DC21">
        <v>40.25</v>
      </c>
      <c r="DD21">
        <v>855.69</v>
      </c>
      <c r="DE21">
        <v>39.4</v>
      </c>
      <c r="DF21">
        <v>0</v>
      </c>
      <c r="DG21">
        <v>120.700000047684</v>
      </c>
      <c r="DH21">
        <v>0</v>
      </c>
      <c r="DI21">
        <v>839.27657692307696</v>
      </c>
      <c r="DJ21">
        <v>14.431076908757399</v>
      </c>
      <c r="DK21">
        <v>125.617435882362</v>
      </c>
      <c r="DL21">
        <v>7432.4826923076898</v>
      </c>
      <c r="DM21">
        <v>15</v>
      </c>
      <c r="DN21">
        <v>1599582160.5999999</v>
      </c>
      <c r="DO21" t="s">
        <v>316</v>
      </c>
      <c r="DP21">
        <v>1599582160.5999999</v>
      </c>
      <c r="DQ21">
        <v>1599581901.0999999</v>
      </c>
      <c r="DR21">
        <v>6</v>
      </c>
      <c r="DS21">
        <v>1.7999999999999999E-2</v>
      </c>
      <c r="DT21">
        <v>2E-3</v>
      </c>
      <c r="DU21">
        <v>-1.528</v>
      </c>
      <c r="DV21">
        <v>-9.9000000000000005E-2</v>
      </c>
      <c r="DW21">
        <v>394</v>
      </c>
      <c r="DX21">
        <v>13</v>
      </c>
      <c r="DY21">
        <v>0.08</v>
      </c>
      <c r="DZ21">
        <v>0.03</v>
      </c>
      <c r="EA21">
        <v>399.992634146341</v>
      </c>
      <c r="EB21">
        <v>-3.50383275266491E-2</v>
      </c>
      <c r="EC21">
        <v>7.0368630794415701E-2</v>
      </c>
      <c r="ED21">
        <v>1</v>
      </c>
      <c r="EE21">
        <v>377.16243902438998</v>
      </c>
      <c r="EF21">
        <v>-0.276773519163937</v>
      </c>
      <c r="EG21">
        <v>3.3495575813049898E-2</v>
      </c>
      <c r="EH21">
        <v>1</v>
      </c>
      <c r="EI21">
        <v>12.5947</v>
      </c>
      <c r="EJ21">
        <v>0.22671846689896399</v>
      </c>
      <c r="EK21">
        <v>2.25114388267115E-2</v>
      </c>
      <c r="EL21">
        <v>1</v>
      </c>
      <c r="EM21">
        <v>15.753604878048799</v>
      </c>
      <c r="EN21">
        <v>0.29308641114981998</v>
      </c>
      <c r="EO21">
        <v>2.9509138321837301E-2</v>
      </c>
      <c r="EP21">
        <v>1</v>
      </c>
      <c r="EQ21">
        <v>4</v>
      </c>
      <c r="ER21">
        <v>4</v>
      </c>
      <c r="ES21" t="s">
        <v>306</v>
      </c>
      <c r="ET21">
        <v>100</v>
      </c>
      <c r="EU21">
        <v>100</v>
      </c>
      <c r="EV21">
        <v>-1.528</v>
      </c>
      <c r="EW21">
        <v>-9.8900000000000002E-2</v>
      </c>
      <c r="EX21">
        <v>-1.54584999999997</v>
      </c>
      <c r="EY21">
        <v>0</v>
      </c>
      <c r="EZ21">
        <v>0</v>
      </c>
      <c r="FA21">
        <v>0</v>
      </c>
      <c r="FB21">
        <v>-9.8884999999995699E-2</v>
      </c>
      <c r="FC21">
        <v>0</v>
      </c>
      <c r="FD21">
        <v>0</v>
      </c>
      <c r="FE21">
        <v>0</v>
      </c>
      <c r="FF21">
        <v>-1</v>
      </c>
      <c r="FG21">
        <v>-1</v>
      </c>
      <c r="FH21">
        <v>-1</v>
      </c>
      <c r="FI21">
        <v>-1</v>
      </c>
      <c r="FJ21">
        <v>1.5</v>
      </c>
      <c r="FK21">
        <v>3.7</v>
      </c>
      <c r="FL21">
        <v>2</v>
      </c>
      <c r="FM21">
        <v>506.93599999999998</v>
      </c>
      <c r="FN21">
        <v>541.65899999999999</v>
      </c>
      <c r="FO21">
        <v>21.103200000000001</v>
      </c>
      <c r="FP21">
        <v>25.287299999999998</v>
      </c>
      <c r="FQ21">
        <v>30.0001</v>
      </c>
      <c r="FR21">
        <v>25.269600000000001</v>
      </c>
      <c r="FS21">
        <v>25.257300000000001</v>
      </c>
      <c r="FT21">
        <v>19.947600000000001</v>
      </c>
      <c r="FU21">
        <v>59.7087</v>
      </c>
      <c r="FV21">
        <v>18.905000000000001</v>
      </c>
      <c r="FW21">
        <v>21.085100000000001</v>
      </c>
      <c r="FX21">
        <v>400</v>
      </c>
      <c r="FY21">
        <v>12.7356</v>
      </c>
      <c r="FZ21">
        <v>102.211</v>
      </c>
      <c r="GA21">
        <v>102.63200000000001</v>
      </c>
    </row>
    <row r="22" spans="1:183" x14ac:dyDescent="0.35">
      <c r="A22">
        <v>5</v>
      </c>
      <c r="B22">
        <v>1599582245.5999999</v>
      </c>
      <c r="C22">
        <v>1844.0999999046301</v>
      </c>
      <c r="D22" t="s">
        <v>317</v>
      </c>
      <c r="E22" t="s">
        <v>318</v>
      </c>
      <c r="F22">
        <v>1599582245.5999999</v>
      </c>
      <c r="G22">
        <f t="shared" si="0"/>
        <v>2.7042088796131437E-3</v>
      </c>
      <c r="H22">
        <f t="shared" si="1"/>
        <v>17.32955258526675</v>
      </c>
      <c r="I22">
        <f t="shared" si="2"/>
        <v>378.05700000000002</v>
      </c>
      <c r="J22">
        <f t="shared" si="3"/>
        <v>249.43844245270182</v>
      </c>
      <c r="K22">
        <f t="shared" si="4"/>
        <v>25.541472487518867</v>
      </c>
      <c r="L22">
        <f t="shared" si="5"/>
        <v>38.711484762597905</v>
      </c>
      <c r="M22">
        <f t="shared" si="6"/>
        <v>0.23459082427571792</v>
      </c>
      <c r="N22">
        <f t="shared" si="7"/>
        <v>2.9746114598721669</v>
      </c>
      <c r="O22">
        <f t="shared" si="8"/>
        <v>0.22477594598476386</v>
      </c>
      <c r="P22">
        <f t="shared" si="9"/>
        <v>0.14133257521785428</v>
      </c>
      <c r="Q22">
        <f t="shared" si="10"/>
        <v>113.98422210165276</v>
      </c>
      <c r="R22">
        <f t="shared" si="11"/>
        <v>23.566582856607688</v>
      </c>
      <c r="S22">
        <f t="shared" si="12"/>
        <v>22.9817</v>
      </c>
      <c r="T22">
        <f t="shared" si="13"/>
        <v>2.816600043126849</v>
      </c>
      <c r="U22">
        <f t="shared" si="14"/>
        <v>55.120919319940228</v>
      </c>
      <c r="V22">
        <f t="shared" si="15"/>
        <v>1.61134275735708</v>
      </c>
      <c r="W22">
        <f t="shared" si="16"/>
        <v>2.9232871607316784</v>
      </c>
      <c r="X22">
        <f t="shared" si="17"/>
        <v>1.205257285769769</v>
      </c>
      <c r="Y22">
        <f t="shared" si="18"/>
        <v>-119.25561159093964</v>
      </c>
      <c r="Z22">
        <f t="shared" si="19"/>
        <v>98.722080961961254</v>
      </c>
      <c r="AA22">
        <f t="shared" si="20"/>
        <v>6.8999272905912337</v>
      </c>
      <c r="AB22">
        <f t="shared" si="21"/>
        <v>100.35061876326562</v>
      </c>
      <c r="AC22">
        <v>0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54863.393086768338</v>
      </c>
      <c r="AH22" t="s">
        <v>298</v>
      </c>
      <c r="AI22">
        <v>10255.9</v>
      </c>
      <c r="AJ22">
        <v>383.12599999999998</v>
      </c>
      <c r="AK22">
        <v>1222.3900000000001</v>
      </c>
      <c r="AL22">
        <f t="shared" si="25"/>
        <v>839.26400000000012</v>
      </c>
      <c r="AM22">
        <f t="shared" si="26"/>
        <v>0.6865762972537407</v>
      </c>
      <c r="AN22">
        <v>-0.46699747535569802</v>
      </c>
      <c r="AO22" t="s">
        <v>319</v>
      </c>
      <c r="AP22">
        <v>10407.9</v>
      </c>
      <c r="AQ22">
        <v>887.06761538461501</v>
      </c>
      <c r="AR22">
        <v>1706.11</v>
      </c>
      <c r="AS22">
        <f t="shared" si="27"/>
        <v>0.48006423068582038</v>
      </c>
      <c r="AT22">
        <v>0.5</v>
      </c>
      <c r="AU22">
        <f t="shared" si="28"/>
        <v>589.38071470131513</v>
      </c>
      <c r="AV22">
        <f t="shared" si="29"/>
        <v>17.32955258526675</v>
      </c>
      <c r="AW22">
        <f t="shared" si="30"/>
        <v>141.47029969207293</v>
      </c>
      <c r="AX22">
        <f t="shared" si="31"/>
        <v>0.61490759681380447</v>
      </c>
      <c r="AY22">
        <f t="shared" si="32"/>
        <v>3.019533828764882E-2</v>
      </c>
      <c r="AZ22">
        <f t="shared" si="33"/>
        <v>-0.28352216445598455</v>
      </c>
      <c r="BA22" t="s">
        <v>320</v>
      </c>
      <c r="BB22">
        <v>657.01</v>
      </c>
      <c r="BC22">
        <f t="shared" si="34"/>
        <v>1049.0999999999999</v>
      </c>
      <c r="BD22">
        <f t="shared" si="35"/>
        <v>0.78070954591114761</v>
      </c>
      <c r="BE22">
        <f t="shared" si="36"/>
        <v>-0.85556616788708428</v>
      </c>
      <c r="BF22">
        <f t="shared" si="37"/>
        <v>0.61908714286445254</v>
      </c>
      <c r="BG22">
        <f t="shared" si="38"/>
        <v>-0.57636214588019952</v>
      </c>
      <c r="BH22">
        <f t="shared" si="39"/>
        <v>0.57823549170677935</v>
      </c>
      <c r="BI22">
        <f t="shared" si="40"/>
        <v>0.42176450829322065</v>
      </c>
      <c r="BJ22">
        <v>1479</v>
      </c>
      <c r="BK22">
        <v>300</v>
      </c>
      <c r="BL22">
        <v>300</v>
      </c>
      <c r="BM22">
        <v>300</v>
      </c>
      <c r="BN22">
        <v>10407.9</v>
      </c>
      <c r="BO22">
        <v>1612.64</v>
      </c>
      <c r="BP22">
        <v>-8.0331199999999995E-3</v>
      </c>
      <c r="BQ22">
        <v>9</v>
      </c>
      <c r="BR22">
        <f t="shared" si="41"/>
        <v>700.22799999999995</v>
      </c>
      <c r="BS22">
        <f t="shared" si="42"/>
        <v>589.38071470131513</v>
      </c>
      <c r="BT22">
        <f t="shared" si="43"/>
        <v>0.84169829641390403</v>
      </c>
      <c r="BU22">
        <f t="shared" si="44"/>
        <v>0.19339659282780808</v>
      </c>
      <c r="BV22">
        <v>6</v>
      </c>
      <c r="BW22">
        <v>0.5</v>
      </c>
      <c r="BX22" t="s">
        <v>299</v>
      </c>
      <c r="BY22">
        <v>1599582245.5999999</v>
      </c>
      <c r="BZ22">
        <v>378.05700000000002</v>
      </c>
      <c r="CA22">
        <v>400.07799999999997</v>
      </c>
      <c r="CB22">
        <v>15.7364</v>
      </c>
      <c r="CC22">
        <v>12.5426</v>
      </c>
      <c r="CD22">
        <v>379.59500000000003</v>
      </c>
      <c r="CE22">
        <v>15.8352</v>
      </c>
      <c r="CF22">
        <v>500.029</v>
      </c>
      <c r="CG22">
        <v>102.297</v>
      </c>
      <c r="CH22">
        <v>9.8894700000000002E-2</v>
      </c>
      <c r="CI22">
        <v>23.597300000000001</v>
      </c>
      <c r="CJ22">
        <v>22.9817</v>
      </c>
      <c r="CK22">
        <v>999.9</v>
      </c>
      <c r="CL22">
        <v>0</v>
      </c>
      <c r="CM22">
        <v>0</v>
      </c>
      <c r="CN22">
        <v>10028.799999999999</v>
      </c>
      <c r="CO22">
        <v>0</v>
      </c>
      <c r="CP22">
        <v>1.5289399999999999E-3</v>
      </c>
      <c r="CQ22">
        <v>700.22799999999995</v>
      </c>
      <c r="CR22">
        <v>0.94298999999999999</v>
      </c>
      <c r="CS22">
        <v>5.7010400000000003E-2</v>
      </c>
      <c r="CT22">
        <v>0</v>
      </c>
      <c r="CU22">
        <v>889.10299999999995</v>
      </c>
      <c r="CV22">
        <v>5.0011200000000002</v>
      </c>
      <c r="CW22">
        <v>6101.28</v>
      </c>
      <c r="CX22">
        <v>6865</v>
      </c>
      <c r="CY22">
        <v>38.25</v>
      </c>
      <c r="CZ22">
        <v>41.375</v>
      </c>
      <c r="DA22">
        <v>40</v>
      </c>
      <c r="DB22">
        <v>40.686999999999998</v>
      </c>
      <c r="DC22">
        <v>40</v>
      </c>
      <c r="DD22">
        <v>655.59</v>
      </c>
      <c r="DE22">
        <v>39.64</v>
      </c>
      <c r="DF22">
        <v>0</v>
      </c>
      <c r="DG22">
        <v>123.200000047684</v>
      </c>
      <c r="DH22">
        <v>0</v>
      </c>
      <c r="DI22">
        <v>887.06761538461501</v>
      </c>
      <c r="DJ22">
        <v>14.283145309981</v>
      </c>
      <c r="DK22">
        <v>93.825641076408701</v>
      </c>
      <c r="DL22">
        <v>6086.5038461538497</v>
      </c>
      <c r="DM22">
        <v>15</v>
      </c>
      <c r="DN22">
        <v>1599582281.5999999</v>
      </c>
      <c r="DO22" t="s">
        <v>321</v>
      </c>
      <c r="DP22">
        <v>1599582281.5999999</v>
      </c>
      <c r="DQ22">
        <v>1599581901.0999999</v>
      </c>
      <c r="DR22">
        <v>7</v>
      </c>
      <c r="DS22">
        <v>-0.01</v>
      </c>
      <c r="DT22">
        <v>2E-3</v>
      </c>
      <c r="DU22">
        <v>-1.538</v>
      </c>
      <c r="DV22">
        <v>-9.9000000000000005E-2</v>
      </c>
      <c r="DW22">
        <v>394</v>
      </c>
      <c r="DX22">
        <v>13</v>
      </c>
      <c r="DY22">
        <v>0.08</v>
      </c>
      <c r="DZ22">
        <v>0.03</v>
      </c>
      <c r="EA22">
        <v>399.97963414634103</v>
      </c>
      <c r="EB22">
        <v>-2.63832752610473E-2</v>
      </c>
      <c r="EC22">
        <v>5.63217049083483E-2</v>
      </c>
      <c r="ED22">
        <v>1</v>
      </c>
      <c r="EE22">
        <v>378.07365853658501</v>
      </c>
      <c r="EF22">
        <v>-1.0515679441205E-2</v>
      </c>
      <c r="EG22">
        <v>1.7404246406563899E-2</v>
      </c>
      <c r="EH22">
        <v>1</v>
      </c>
      <c r="EI22">
        <v>12.521507317073199</v>
      </c>
      <c r="EJ22">
        <v>0.165531010453012</v>
      </c>
      <c r="EK22">
        <v>1.6865079960385401E-2</v>
      </c>
      <c r="EL22">
        <v>1</v>
      </c>
      <c r="EM22">
        <v>15.689575609756099</v>
      </c>
      <c r="EN22">
        <v>0.31837003484324899</v>
      </c>
      <c r="EO22">
        <v>3.1756288261388502E-2</v>
      </c>
      <c r="EP22">
        <v>1</v>
      </c>
      <c r="EQ22">
        <v>4</v>
      </c>
      <c r="ER22">
        <v>4</v>
      </c>
      <c r="ES22" t="s">
        <v>306</v>
      </c>
      <c r="ET22">
        <v>100</v>
      </c>
      <c r="EU22">
        <v>100</v>
      </c>
      <c r="EV22">
        <v>-1.538</v>
      </c>
      <c r="EW22">
        <v>-9.8799999999999999E-2</v>
      </c>
      <c r="EX22">
        <v>-1.5279499999999799</v>
      </c>
      <c r="EY22">
        <v>0</v>
      </c>
      <c r="EZ22">
        <v>0</v>
      </c>
      <c r="FA22">
        <v>0</v>
      </c>
      <c r="FB22">
        <v>-9.8884999999995699E-2</v>
      </c>
      <c r="FC22">
        <v>0</v>
      </c>
      <c r="FD22">
        <v>0</v>
      </c>
      <c r="FE22">
        <v>0</v>
      </c>
      <c r="FF22">
        <v>-1</v>
      </c>
      <c r="FG22">
        <v>-1</v>
      </c>
      <c r="FH22">
        <v>-1</v>
      </c>
      <c r="FI22">
        <v>-1</v>
      </c>
      <c r="FJ22">
        <v>1.4</v>
      </c>
      <c r="FK22">
        <v>5.7</v>
      </c>
      <c r="FL22">
        <v>2</v>
      </c>
      <c r="FM22">
        <v>507.18</v>
      </c>
      <c r="FN22">
        <v>540.50699999999995</v>
      </c>
      <c r="FO22">
        <v>21.7011</v>
      </c>
      <c r="FP22">
        <v>25.346900000000002</v>
      </c>
      <c r="FQ22">
        <v>30.000499999999999</v>
      </c>
      <c r="FR22">
        <v>25.3279</v>
      </c>
      <c r="FS22">
        <v>25.3156</v>
      </c>
      <c r="FT22">
        <v>19.951499999999999</v>
      </c>
      <c r="FU22">
        <v>63.211799999999997</v>
      </c>
      <c r="FV22">
        <v>19.022500000000001</v>
      </c>
      <c r="FW22">
        <v>21.704699999999999</v>
      </c>
      <c r="FX22">
        <v>400</v>
      </c>
      <c r="FY22">
        <v>12.5943</v>
      </c>
      <c r="FZ22">
        <v>102.203</v>
      </c>
      <c r="GA22">
        <v>102.628</v>
      </c>
    </row>
    <row r="23" spans="1:183" x14ac:dyDescent="0.35">
      <c r="A23">
        <v>6</v>
      </c>
      <c r="B23">
        <v>1599582357.5999999</v>
      </c>
      <c r="C23">
        <v>1956.0999999046301</v>
      </c>
      <c r="D23" t="s">
        <v>322</v>
      </c>
      <c r="E23" t="s">
        <v>323</v>
      </c>
      <c r="F23">
        <v>1599582357.5999999</v>
      </c>
      <c r="G23">
        <f t="shared" si="0"/>
        <v>2.6749833074565981E-3</v>
      </c>
      <c r="H23">
        <f t="shared" si="1"/>
        <v>15.899921482588594</v>
      </c>
      <c r="I23">
        <f t="shared" si="2"/>
        <v>379.56599999999997</v>
      </c>
      <c r="J23">
        <f t="shared" si="3"/>
        <v>259.2544618362553</v>
      </c>
      <c r="K23">
        <f t="shared" si="4"/>
        <v>26.546327901810276</v>
      </c>
      <c r="L23">
        <f t="shared" si="5"/>
        <v>38.865612668770794</v>
      </c>
      <c r="M23">
        <f t="shared" si="6"/>
        <v>0.23103698231165809</v>
      </c>
      <c r="N23">
        <f t="shared" si="7"/>
        <v>2.9689435264433772</v>
      </c>
      <c r="O23">
        <f t="shared" si="8"/>
        <v>0.22149335431399805</v>
      </c>
      <c r="P23">
        <f t="shared" si="9"/>
        <v>0.13925795292985688</v>
      </c>
      <c r="Q23">
        <f t="shared" si="10"/>
        <v>90.020606226693431</v>
      </c>
      <c r="R23">
        <f t="shared" si="11"/>
        <v>23.546575422898925</v>
      </c>
      <c r="S23">
        <f t="shared" si="12"/>
        <v>22.997800000000002</v>
      </c>
      <c r="T23">
        <f t="shared" si="13"/>
        <v>2.819346279626918</v>
      </c>
      <c r="U23">
        <f t="shared" si="14"/>
        <v>54.685169896251629</v>
      </c>
      <c r="V23">
        <f t="shared" si="15"/>
        <v>1.6094631053631598</v>
      </c>
      <c r="W23">
        <f t="shared" si="16"/>
        <v>2.9431436501278565</v>
      </c>
      <c r="X23">
        <f t="shared" si="17"/>
        <v>1.2098831742637581</v>
      </c>
      <c r="Y23">
        <f t="shared" si="18"/>
        <v>-117.96676385883598</v>
      </c>
      <c r="Z23">
        <f t="shared" si="19"/>
        <v>113.94791241076237</v>
      </c>
      <c r="AA23">
        <f t="shared" si="20"/>
        <v>7.9844968131906819</v>
      </c>
      <c r="AB23">
        <f t="shared" si="21"/>
        <v>93.986251591810515</v>
      </c>
      <c r="AC23">
        <v>0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54674.163231908227</v>
      </c>
      <c r="AH23" t="s">
        <v>298</v>
      </c>
      <c r="AI23">
        <v>10255.9</v>
      </c>
      <c r="AJ23">
        <v>383.12599999999998</v>
      </c>
      <c r="AK23">
        <v>1222.3900000000001</v>
      </c>
      <c r="AL23">
        <f t="shared" si="25"/>
        <v>839.26400000000012</v>
      </c>
      <c r="AM23">
        <f t="shared" si="26"/>
        <v>0.6865762972537407</v>
      </c>
      <c r="AN23">
        <v>-0.46699747535569802</v>
      </c>
      <c r="AO23" t="s">
        <v>324</v>
      </c>
      <c r="AP23">
        <v>10409</v>
      </c>
      <c r="AQ23">
        <v>913.57157692307703</v>
      </c>
      <c r="AR23">
        <v>1997.34</v>
      </c>
      <c r="AS23">
        <f t="shared" si="27"/>
        <v>0.54260587735534405</v>
      </c>
      <c r="AT23">
        <v>0.5</v>
      </c>
      <c r="AU23">
        <f t="shared" si="28"/>
        <v>463.2157927548339</v>
      </c>
      <c r="AV23">
        <f t="shared" si="29"/>
        <v>15.899921482588594</v>
      </c>
      <c r="AW23">
        <f t="shared" si="30"/>
        <v>125.67180581629394</v>
      </c>
      <c r="AX23">
        <f t="shared" si="31"/>
        <v>0.65247278880911619</v>
      </c>
      <c r="AY23">
        <f t="shared" si="32"/>
        <v>3.5333249025485639E-2</v>
      </c>
      <c r="AZ23">
        <f t="shared" si="33"/>
        <v>-0.38799102806732949</v>
      </c>
      <c r="BA23" t="s">
        <v>325</v>
      </c>
      <c r="BB23">
        <v>694.13</v>
      </c>
      <c r="BC23">
        <f t="shared" si="34"/>
        <v>1303.21</v>
      </c>
      <c r="BD23">
        <f t="shared" si="35"/>
        <v>0.83161456946840706</v>
      </c>
      <c r="BE23">
        <f t="shared" si="36"/>
        <v>-1.4669859538863432</v>
      </c>
      <c r="BF23">
        <f t="shared" si="37"/>
        <v>0.67139079643524513</v>
      </c>
      <c r="BG23">
        <f t="shared" si="38"/>
        <v>-0.92336857055705912</v>
      </c>
      <c r="BH23">
        <f t="shared" si="39"/>
        <v>0.63185921682161728</v>
      </c>
      <c r="BI23">
        <f t="shared" si="40"/>
        <v>0.36814078317838272</v>
      </c>
      <c r="BJ23">
        <v>1481</v>
      </c>
      <c r="BK23">
        <v>300</v>
      </c>
      <c r="BL23">
        <v>300</v>
      </c>
      <c r="BM23">
        <v>300</v>
      </c>
      <c r="BN23">
        <v>10409</v>
      </c>
      <c r="BO23">
        <v>1894.56</v>
      </c>
      <c r="BP23">
        <v>-8.1626700000000003E-3</v>
      </c>
      <c r="BQ23">
        <v>7.69</v>
      </c>
      <c r="BR23">
        <f t="shared" si="41"/>
        <v>550.02700000000004</v>
      </c>
      <c r="BS23">
        <f t="shared" si="42"/>
        <v>463.2157927548339</v>
      </c>
      <c r="BT23">
        <f t="shared" si="43"/>
        <v>0.84216918943039865</v>
      </c>
      <c r="BU23">
        <f t="shared" si="44"/>
        <v>0.19433837886079722</v>
      </c>
      <c r="BV23">
        <v>6</v>
      </c>
      <c r="BW23">
        <v>0.5</v>
      </c>
      <c r="BX23" t="s">
        <v>299</v>
      </c>
      <c r="BY23">
        <v>1599582357.5999999</v>
      </c>
      <c r="BZ23">
        <v>379.56599999999997</v>
      </c>
      <c r="CA23">
        <v>399.86799999999999</v>
      </c>
      <c r="CB23">
        <v>15.7182</v>
      </c>
      <c r="CC23">
        <v>12.5581</v>
      </c>
      <c r="CD23">
        <v>381.14600000000002</v>
      </c>
      <c r="CE23">
        <v>15.8171</v>
      </c>
      <c r="CF23">
        <v>499.90899999999999</v>
      </c>
      <c r="CG23">
        <v>102.295</v>
      </c>
      <c r="CH23">
        <v>9.9873799999999999E-2</v>
      </c>
      <c r="CI23">
        <v>23.709700000000002</v>
      </c>
      <c r="CJ23">
        <v>22.997800000000002</v>
      </c>
      <c r="CK23">
        <v>999.9</v>
      </c>
      <c r="CL23">
        <v>0</v>
      </c>
      <c r="CM23">
        <v>0</v>
      </c>
      <c r="CN23">
        <v>9996.8799999999992</v>
      </c>
      <c r="CO23">
        <v>0</v>
      </c>
      <c r="CP23">
        <v>1.5289399999999999E-3</v>
      </c>
      <c r="CQ23">
        <v>550.02700000000004</v>
      </c>
      <c r="CR23">
        <v>0.92702399999999996</v>
      </c>
      <c r="CS23">
        <v>7.2976399999999997E-2</v>
      </c>
      <c r="CT23">
        <v>0</v>
      </c>
      <c r="CU23">
        <v>914.73099999999999</v>
      </c>
      <c r="CV23">
        <v>5.0011200000000002</v>
      </c>
      <c r="CW23">
        <v>4910.17</v>
      </c>
      <c r="CX23">
        <v>5366.03</v>
      </c>
      <c r="CY23">
        <v>37.811999999999998</v>
      </c>
      <c r="CZ23">
        <v>41.186999999999998</v>
      </c>
      <c r="DA23">
        <v>39.686999999999998</v>
      </c>
      <c r="DB23">
        <v>40.561999999999998</v>
      </c>
      <c r="DC23">
        <v>39.686999999999998</v>
      </c>
      <c r="DD23">
        <v>505.25</v>
      </c>
      <c r="DE23">
        <v>39.770000000000003</v>
      </c>
      <c r="DF23">
        <v>0</v>
      </c>
      <c r="DG23">
        <v>111.200000047684</v>
      </c>
      <c r="DH23">
        <v>0</v>
      </c>
      <c r="DI23">
        <v>913.57157692307703</v>
      </c>
      <c r="DJ23">
        <v>10.4673846220544</v>
      </c>
      <c r="DK23">
        <v>58.525470052772498</v>
      </c>
      <c r="DL23">
        <v>4903.1350000000002</v>
      </c>
      <c r="DM23">
        <v>15</v>
      </c>
      <c r="DN23">
        <v>1599582391.5999999</v>
      </c>
      <c r="DO23" t="s">
        <v>326</v>
      </c>
      <c r="DP23">
        <v>1599582391.5999999</v>
      </c>
      <c r="DQ23">
        <v>1599581901.0999999</v>
      </c>
      <c r="DR23">
        <v>8</v>
      </c>
      <c r="DS23">
        <v>-4.2000000000000003E-2</v>
      </c>
      <c r="DT23">
        <v>2E-3</v>
      </c>
      <c r="DU23">
        <v>-1.58</v>
      </c>
      <c r="DV23">
        <v>-9.9000000000000005E-2</v>
      </c>
      <c r="DW23">
        <v>394</v>
      </c>
      <c r="DX23">
        <v>13</v>
      </c>
      <c r="DY23">
        <v>0.19</v>
      </c>
      <c r="DZ23">
        <v>0.03</v>
      </c>
      <c r="EA23">
        <v>399.97178048780501</v>
      </c>
      <c r="EB23">
        <v>5.4836236934127702E-2</v>
      </c>
      <c r="EC23">
        <v>5.7633201895590402E-2</v>
      </c>
      <c r="ED23">
        <v>1</v>
      </c>
      <c r="EE23">
        <v>379.577780487805</v>
      </c>
      <c r="EF23">
        <v>0.33261324041858897</v>
      </c>
      <c r="EG23">
        <v>3.7258825895067502E-2</v>
      </c>
      <c r="EH23">
        <v>1</v>
      </c>
      <c r="EI23">
        <v>12.512090243902399</v>
      </c>
      <c r="EJ23">
        <v>0.320414634146375</v>
      </c>
      <c r="EK23">
        <v>3.3261614915240899E-2</v>
      </c>
      <c r="EL23">
        <v>1</v>
      </c>
      <c r="EM23">
        <v>15.6491658536585</v>
      </c>
      <c r="EN23">
        <v>0.48544390243903401</v>
      </c>
      <c r="EO23">
        <v>4.8587384741088598E-2</v>
      </c>
      <c r="EP23">
        <v>1</v>
      </c>
      <c r="EQ23">
        <v>4</v>
      </c>
      <c r="ER23">
        <v>4</v>
      </c>
      <c r="ES23" t="s">
        <v>306</v>
      </c>
      <c r="ET23">
        <v>100</v>
      </c>
      <c r="EU23">
        <v>100</v>
      </c>
      <c r="EV23">
        <v>-1.58</v>
      </c>
      <c r="EW23">
        <v>-9.8900000000000002E-2</v>
      </c>
      <c r="EX23">
        <v>-1.53810000000004</v>
      </c>
      <c r="EY23">
        <v>0</v>
      </c>
      <c r="EZ23">
        <v>0</v>
      </c>
      <c r="FA23">
        <v>0</v>
      </c>
      <c r="FB23">
        <v>-9.8884999999995699E-2</v>
      </c>
      <c r="FC23">
        <v>0</v>
      </c>
      <c r="FD23">
        <v>0</v>
      </c>
      <c r="FE23">
        <v>0</v>
      </c>
      <c r="FF23">
        <v>-1</v>
      </c>
      <c r="FG23">
        <v>-1</v>
      </c>
      <c r="FH23">
        <v>-1</v>
      </c>
      <c r="FI23">
        <v>-1</v>
      </c>
      <c r="FJ23">
        <v>1.3</v>
      </c>
      <c r="FK23">
        <v>7.6</v>
      </c>
      <c r="FL23">
        <v>2</v>
      </c>
      <c r="FM23">
        <v>506.87900000000002</v>
      </c>
      <c r="FN23">
        <v>539.63499999999999</v>
      </c>
      <c r="FO23">
        <v>21.826699999999999</v>
      </c>
      <c r="FP23">
        <v>25.400300000000001</v>
      </c>
      <c r="FQ23">
        <v>30.000399999999999</v>
      </c>
      <c r="FR23">
        <v>25.380199999999999</v>
      </c>
      <c r="FS23">
        <v>25.367599999999999</v>
      </c>
      <c r="FT23">
        <v>19.958300000000001</v>
      </c>
      <c r="FU23">
        <v>63.597999999999999</v>
      </c>
      <c r="FV23">
        <v>19.018999999999998</v>
      </c>
      <c r="FW23">
        <v>21.821100000000001</v>
      </c>
      <c r="FX23">
        <v>400</v>
      </c>
      <c r="FY23">
        <v>12.6541</v>
      </c>
      <c r="FZ23">
        <v>102.197</v>
      </c>
      <c r="GA23">
        <v>102.616</v>
      </c>
    </row>
    <row r="24" spans="1:183" x14ac:dyDescent="0.35">
      <c r="A24">
        <v>7</v>
      </c>
      <c r="B24">
        <v>1599582466.5999999</v>
      </c>
      <c r="C24">
        <v>2065.0999999046298</v>
      </c>
      <c r="D24" t="s">
        <v>327</v>
      </c>
      <c r="E24" t="s">
        <v>328</v>
      </c>
      <c r="F24">
        <v>1599582466.5999999</v>
      </c>
      <c r="G24">
        <f t="shared" si="0"/>
        <v>2.6447720435641715E-3</v>
      </c>
      <c r="H24">
        <f t="shared" si="1"/>
        <v>13.541405410702282</v>
      </c>
      <c r="I24">
        <f t="shared" si="2"/>
        <v>382.52499999999998</v>
      </c>
      <c r="J24">
        <f t="shared" si="3"/>
        <v>278.07860498178559</v>
      </c>
      <c r="K24">
        <f t="shared" si="4"/>
        <v>28.474354904956943</v>
      </c>
      <c r="L24">
        <f t="shared" si="5"/>
        <v>39.169329876104996</v>
      </c>
      <c r="M24">
        <f t="shared" si="6"/>
        <v>0.22891167907812215</v>
      </c>
      <c r="N24">
        <f t="shared" si="7"/>
        <v>2.9635603485968729</v>
      </c>
      <c r="O24">
        <f t="shared" si="8"/>
        <v>0.21952272288490138</v>
      </c>
      <c r="P24">
        <f t="shared" si="9"/>
        <v>0.13801317299036714</v>
      </c>
      <c r="Q24">
        <f t="shared" si="10"/>
        <v>66.067723613220153</v>
      </c>
      <c r="R24">
        <f t="shared" si="11"/>
        <v>23.479248835167919</v>
      </c>
      <c r="S24">
        <f t="shared" si="12"/>
        <v>22.967700000000001</v>
      </c>
      <c r="T24">
        <f t="shared" si="13"/>
        <v>2.8142139139109479</v>
      </c>
      <c r="U24">
        <f t="shared" si="14"/>
        <v>54.394037091395916</v>
      </c>
      <c r="V24">
        <f t="shared" si="15"/>
        <v>1.60718920576794</v>
      </c>
      <c r="W24">
        <f t="shared" si="16"/>
        <v>2.9547157955337098</v>
      </c>
      <c r="X24">
        <f t="shared" si="17"/>
        <v>1.2070247081430079</v>
      </c>
      <c r="Y24">
        <f t="shared" si="18"/>
        <v>-116.63444712117996</v>
      </c>
      <c r="Z24">
        <f t="shared" si="19"/>
        <v>128.96752696254097</v>
      </c>
      <c r="AA24">
        <f t="shared" si="20"/>
        <v>9.0549706137171047</v>
      </c>
      <c r="AB24">
        <f t="shared" si="21"/>
        <v>87.455774068298268</v>
      </c>
      <c r="AC24">
        <v>0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54502.495755314943</v>
      </c>
      <c r="AH24" t="s">
        <v>298</v>
      </c>
      <c r="AI24">
        <v>10255.9</v>
      </c>
      <c r="AJ24">
        <v>383.12599999999998</v>
      </c>
      <c r="AK24">
        <v>1222.3900000000001</v>
      </c>
      <c r="AL24">
        <f t="shared" si="25"/>
        <v>839.26400000000012</v>
      </c>
      <c r="AM24">
        <f t="shared" si="26"/>
        <v>0.6865762972537407</v>
      </c>
      <c r="AN24">
        <v>-0.46699747535569802</v>
      </c>
      <c r="AO24" t="s">
        <v>329</v>
      </c>
      <c r="AP24">
        <v>10409.700000000001</v>
      </c>
      <c r="AQ24">
        <v>904.33756000000005</v>
      </c>
      <c r="AR24">
        <v>2259</v>
      </c>
      <c r="AS24">
        <f t="shared" si="27"/>
        <v>0.59967350154935817</v>
      </c>
      <c r="AT24">
        <v>0.5</v>
      </c>
      <c r="AU24">
        <f t="shared" si="28"/>
        <v>337.21546780193387</v>
      </c>
      <c r="AV24">
        <f t="shared" si="29"/>
        <v>13.541405410702282</v>
      </c>
      <c r="AW24">
        <f t="shared" si="30"/>
        <v>101.10959017669526</v>
      </c>
      <c r="AX24">
        <f t="shared" si="31"/>
        <v>0.68390880920761399</v>
      </c>
      <c r="AY24">
        <f t="shared" si="32"/>
        <v>4.1541400747031935E-2</v>
      </c>
      <c r="AZ24">
        <f t="shared" si="33"/>
        <v>-0.45888003541389993</v>
      </c>
      <c r="BA24" t="s">
        <v>330</v>
      </c>
      <c r="BB24">
        <v>714.05</v>
      </c>
      <c r="BC24">
        <f t="shared" si="34"/>
        <v>1544.95</v>
      </c>
      <c r="BD24">
        <f t="shared" si="35"/>
        <v>0.87683254474254835</v>
      </c>
      <c r="BE24">
        <f t="shared" si="36"/>
        <v>-2.0392060431994325</v>
      </c>
      <c r="BF24">
        <f t="shared" si="37"/>
        <v>0.72215001647232169</v>
      </c>
      <c r="BG24">
        <f t="shared" si="38"/>
        <v>-1.2351417432416971</v>
      </c>
      <c r="BH24">
        <f t="shared" si="39"/>
        <v>0.69233249426620802</v>
      </c>
      <c r="BI24">
        <f t="shared" si="40"/>
        <v>0.30766750573379198</v>
      </c>
      <c r="BJ24">
        <v>1483</v>
      </c>
      <c r="BK24">
        <v>300</v>
      </c>
      <c r="BL24">
        <v>300</v>
      </c>
      <c r="BM24">
        <v>300</v>
      </c>
      <c r="BN24">
        <v>10409.700000000001</v>
      </c>
      <c r="BO24">
        <v>2139.52</v>
      </c>
      <c r="BP24">
        <v>-8.2922399999999993E-3</v>
      </c>
      <c r="BQ24">
        <v>9.07</v>
      </c>
      <c r="BR24">
        <f t="shared" si="41"/>
        <v>400.03699999999998</v>
      </c>
      <c r="BS24">
        <f t="shared" si="42"/>
        <v>337.21546780193387</v>
      </c>
      <c r="BT24">
        <f t="shared" si="43"/>
        <v>0.84296069564048803</v>
      </c>
      <c r="BU24">
        <f t="shared" si="44"/>
        <v>0.1959213912809763</v>
      </c>
      <c r="BV24">
        <v>6</v>
      </c>
      <c r="BW24">
        <v>0.5</v>
      </c>
      <c r="BX24" t="s">
        <v>299</v>
      </c>
      <c r="BY24">
        <v>1599582466.5999999</v>
      </c>
      <c r="BZ24">
        <v>382.52499999999998</v>
      </c>
      <c r="CA24">
        <v>399.99200000000002</v>
      </c>
      <c r="CB24">
        <v>15.6957</v>
      </c>
      <c r="CC24">
        <v>12.571199999999999</v>
      </c>
      <c r="CD24">
        <v>384.13299999999998</v>
      </c>
      <c r="CE24">
        <v>15.794600000000001</v>
      </c>
      <c r="CF24">
        <v>499.90600000000001</v>
      </c>
      <c r="CG24">
        <v>102.297</v>
      </c>
      <c r="CH24">
        <v>9.9784200000000003E-2</v>
      </c>
      <c r="CI24">
        <v>23.774899999999999</v>
      </c>
      <c r="CJ24">
        <v>22.967700000000001</v>
      </c>
      <c r="CK24">
        <v>999.9</v>
      </c>
      <c r="CL24">
        <v>0</v>
      </c>
      <c r="CM24">
        <v>0</v>
      </c>
      <c r="CN24">
        <v>9966.25</v>
      </c>
      <c r="CO24">
        <v>0</v>
      </c>
      <c r="CP24">
        <v>1.5289399999999999E-3</v>
      </c>
      <c r="CQ24">
        <v>400.03699999999998</v>
      </c>
      <c r="CR24">
        <v>0.90006699999999995</v>
      </c>
      <c r="CS24">
        <v>9.9932599999999996E-2</v>
      </c>
      <c r="CT24">
        <v>0</v>
      </c>
      <c r="CU24">
        <v>904.53300000000002</v>
      </c>
      <c r="CV24">
        <v>5.0011200000000002</v>
      </c>
      <c r="CW24">
        <v>3506.7</v>
      </c>
      <c r="CX24">
        <v>3869.96</v>
      </c>
      <c r="CY24">
        <v>37.375</v>
      </c>
      <c r="CZ24">
        <v>41</v>
      </c>
      <c r="DA24">
        <v>39.375</v>
      </c>
      <c r="DB24">
        <v>40.311999999999998</v>
      </c>
      <c r="DC24">
        <v>39.375</v>
      </c>
      <c r="DD24">
        <v>355.56</v>
      </c>
      <c r="DE24">
        <v>39.479999999999997</v>
      </c>
      <c r="DF24">
        <v>0</v>
      </c>
      <c r="DG24">
        <v>108.200000047684</v>
      </c>
      <c r="DH24">
        <v>0</v>
      </c>
      <c r="DI24">
        <v>904.33756000000005</v>
      </c>
      <c r="DJ24">
        <v>3.5259999950794998</v>
      </c>
      <c r="DK24">
        <v>13.4061537373292</v>
      </c>
      <c r="DL24">
        <v>3505.0383999999999</v>
      </c>
      <c r="DM24">
        <v>15</v>
      </c>
      <c r="DN24">
        <v>1599582485.5999999</v>
      </c>
      <c r="DO24" t="s">
        <v>331</v>
      </c>
      <c r="DP24">
        <v>1599582485.5999999</v>
      </c>
      <c r="DQ24">
        <v>1599581901.0999999</v>
      </c>
      <c r="DR24">
        <v>9</v>
      </c>
      <c r="DS24">
        <v>-2.8000000000000001E-2</v>
      </c>
      <c r="DT24">
        <v>2E-3</v>
      </c>
      <c r="DU24">
        <v>-1.6080000000000001</v>
      </c>
      <c r="DV24">
        <v>-9.9000000000000005E-2</v>
      </c>
      <c r="DW24">
        <v>400</v>
      </c>
      <c r="DX24">
        <v>13</v>
      </c>
      <c r="DY24">
        <v>7.0000000000000007E-2</v>
      </c>
      <c r="DZ24">
        <v>0.03</v>
      </c>
      <c r="EA24">
        <v>399.984268292683</v>
      </c>
      <c r="EB24">
        <v>2.3059233449320999E-2</v>
      </c>
      <c r="EC24">
        <v>5.5731947483070997E-2</v>
      </c>
      <c r="ED24">
        <v>1</v>
      </c>
      <c r="EE24">
        <v>382.57670731707299</v>
      </c>
      <c r="EF24">
        <v>0.297951219512893</v>
      </c>
      <c r="EG24">
        <v>3.5613264110540298E-2</v>
      </c>
      <c r="EH24">
        <v>1</v>
      </c>
      <c r="EI24">
        <v>12.5216804878049</v>
      </c>
      <c r="EJ24">
        <v>0.32177979094077103</v>
      </c>
      <c r="EK24">
        <v>3.2706948762044698E-2</v>
      </c>
      <c r="EL24">
        <v>1</v>
      </c>
      <c r="EM24">
        <v>15.6285365853659</v>
      </c>
      <c r="EN24">
        <v>0.439910801393746</v>
      </c>
      <c r="EO24">
        <v>4.3873864413613899E-2</v>
      </c>
      <c r="EP24">
        <v>1</v>
      </c>
      <c r="EQ24">
        <v>4</v>
      </c>
      <c r="ER24">
        <v>4</v>
      </c>
      <c r="ES24" t="s">
        <v>306</v>
      </c>
      <c r="ET24">
        <v>100</v>
      </c>
      <c r="EU24">
        <v>100</v>
      </c>
      <c r="EV24">
        <v>-1.6080000000000001</v>
      </c>
      <c r="EW24">
        <v>-9.8900000000000002E-2</v>
      </c>
      <c r="EX24">
        <v>-1.5794999999999999</v>
      </c>
      <c r="EY24">
        <v>0</v>
      </c>
      <c r="EZ24">
        <v>0</v>
      </c>
      <c r="FA24">
        <v>0</v>
      </c>
      <c r="FB24">
        <v>-9.8884999999995699E-2</v>
      </c>
      <c r="FC24">
        <v>0</v>
      </c>
      <c r="FD24">
        <v>0</v>
      </c>
      <c r="FE24">
        <v>0</v>
      </c>
      <c r="FF24">
        <v>-1</v>
      </c>
      <c r="FG24">
        <v>-1</v>
      </c>
      <c r="FH24">
        <v>-1</v>
      </c>
      <c r="FI24">
        <v>-1</v>
      </c>
      <c r="FJ24">
        <v>1.2</v>
      </c>
      <c r="FK24">
        <v>9.4</v>
      </c>
      <c r="FL24">
        <v>2</v>
      </c>
      <c r="FM24">
        <v>506.98700000000002</v>
      </c>
      <c r="FN24">
        <v>538.72500000000002</v>
      </c>
      <c r="FO24">
        <v>22.0672</v>
      </c>
      <c r="FP24">
        <v>25.451599999999999</v>
      </c>
      <c r="FQ24">
        <v>30.000399999999999</v>
      </c>
      <c r="FR24">
        <v>25.430399999999999</v>
      </c>
      <c r="FS24">
        <v>25.4177</v>
      </c>
      <c r="FT24">
        <v>19.963200000000001</v>
      </c>
      <c r="FU24">
        <v>64.824399999999997</v>
      </c>
      <c r="FV24">
        <v>19.03</v>
      </c>
      <c r="FW24">
        <v>22.078299999999999</v>
      </c>
      <c r="FX24">
        <v>400</v>
      </c>
      <c r="FY24">
        <v>12.6424</v>
      </c>
      <c r="FZ24">
        <v>102.191</v>
      </c>
      <c r="GA24">
        <v>102.619</v>
      </c>
    </row>
    <row r="25" spans="1:183" x14ac:dyDescent="0.35">
      <c r="A25">
        <v>8</v>
      </c>
      <c r="B25">
        <v>1599582606.5999999</v>
      </c>
      <c r="C25">
        <v>2205.0999999046298</v>
      </c>
      <c r="D25" t="s">
        <v>332</v>
      </c>
      <c r="E25" t="s">
        <v>333</v>
      </c>
      <c r="F25">
        <v>1599582606.5999999</v>
      </c>
      <c r="G25">
        <f t="shared" si="0"/>
        <v>2.1208436169598897E-3</v>
      </c>
      <c r="H25">
        <f t="shared" si="1"/>
        <v>9.5615358576674652</v>
      </c>
      <c r="I25">
        <f t="shared" si="2"/>
        <v>387.65499999999997</v>
      </c>
      <c r="J25">
        <f t="shared" si="3"/>
        <v>306.67984467184687</v>
      </c>
      <c r="K25">
        <f t="shared" si="4"/>
        <v>31.402883525730747</v>
      </c>
      <c r="L25">
        <f t="shared" si="5"/>
        <v>39.694440390084999</v>
      </c>
      <c r="M25">
        <f t="shared" si="6"/>
        <v>0.21031925001936783</v>
      </c>
      <c r="N25">
        <f t="shared" si="7"/>
        <v>2.9670819357613412</v>
      </c>
      <c r="O25">
        <f t="shared" si="8"/>
        <v>0.20237407604448809</v>
      </c>
      <c r="P25">
        <f t="shared" si="9"/>
        <v>0.1271726324897178</v>
      </c>
      <c r="Q25">
        <f t="shared" si="10"/>
        <v>41.276165216751508</v>
      </c>
      <c r="R25">
        <f t="shared" si="11"/>
        <v>23.564447343968254</v>
      </c>
      <c r="S25">
        <f t="shared" si="12"/>
        <v>23.050799999999999</v>
      </c>
      <c r="T25">
        <f t="shared" si="13"/>
        <v>2.8284032404804558</v>
      </c>
      <c r="U25">
        <f t="shared" si="14"/>
        <v>59.882099129870895</v>
      </c>
      <c r="V25">
        <f t="shared" si="15"/>
        <v>1.7794532626767001</v>
      </c>
      <c r="W25">
        <f t="shared" si="16"/>
        <v>2.9715946644045719</v>
      </c>
      <c r="X25">
        <f t="shared" si="17"/>
        <v>1.0489499778037557</v>
      </c>
      <c r="Y25">
        <f t="shared" si="18"/>
        <v>-93.529203507931143</v>
      </c>
      <c r="Z25">
        <f t="shared" si="19"/>
        <v>130.97632989744267</v>
      </c>
      <c r="AA25">
        <f t="shared" si="20"/>
        <v>9.1933650446655211</v>
      </c>
      <c r="AB25">
        <f t="shared" si="21"/>
        <v>87.916656650928559</v>
      </c>
      <c r="AC25">
        <v>0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54589.504711662805</v>
      </c>
      <c r="AH25" t="s">
        <v>298</v>
      </c>
      <c r="AI25">
        <v>10255.9</v>
      </c>
      <c r="AJ25">
        <v>383.12599999999998</v>
      </c>
      <c r="AK25">
        <v>1222.3900000000001</v>
      </c>
      <c r="AL25">
        <f t="shared" si="25"/>
        <v>839.26400000000012</v>
      </c>
      <c r="AM25">
        <f t="shared" si="26"/>
        <v>0.6865762972537407</v>
      </c>
      <c r="AN25">
        <v>-0.46699747535569802</v>
      </c>
      <c r="AO25" t="s">
        <v>334</v>
      </c>
      <c r="AP25">
        <v>10394.799999999999</v>
      </c>
      <c r="AQ25">
        <v>856.00927999999999</v>
      </c>
      <c r="AR25">
        <v>2465.4699999999998</v>
      </c>
      <c r="AS25">
        <f t="shared" si="27"/>
        <v>0.65280077226654543</v>
      </c>
      <c r="AT25">
        <v>0.5</v>
      </c>
      <c r="AU25">
        <f t="shared" si="28"/>
        <v>210.72379728144909</v>
      </c>
      <c r="AV25">
        <f t="shared" si="29"/>
        <v>9.5615358576674652</v>
      </c>
      <c r="AW25">
        <f t="shared" si="30"/>
        <v>68.78032880013447</v>
      </c>
      <c r="AX25">
        <f t="shared" si="31"/>
        <v>0.70442552535622005</v>
      </c>
      <c r="AY25">
        <f t="shared" si="32"/>
        <v>4.759089131081265E-2</v>
      </c>
      <c r="AZ25">
        <f t="shared" si="33"/>
        <v>-0.50419595452388377</v>
      </c>
      <c r="BA25" t="s">
        <v>335</v>
      </c>
      <c r="BB25">
        <v>728.73</v>
      </c>
      <c r="BC25">
        <f t="shared" si="34"/>
        <v>1736.7399999999998</v>
      </c>
      <c r="BD25">
        <f t="shared" si="35"/>
        <v>0.92671368195584836</v>
      </c>
      <c r="BE25">
        <f t="shared" si="36"/>
        <v>-2.5180893732528449</v>
      </c>
      <c r="BF25">
        <f t="shared" si="37"/>
        <v>0.77290818423853114</v>
      </c>
      <c r="BG25">
        <f t="shared" si="38"/>
        <v>-1.4811549166889078</v>
      </c>
      <c r="BH25">
        <f t="shared" si="39"/>
        <v>0.78892142553838362</v>
      </c>
      <c r="BI25">
        <f t="shared" si="40"/>
        <v>0.21107857446161638</v>
      </c>
      <c r="BJ25">
        <v>1485</v>
      </c>
      <c r="BK25">
        <v>300</v>
      </c>
      <c r="BL25">
        <v>300</v>
      </c>
      <c r="BM25">
        <v>300</v>
      </c>
      <c r="BN25">
        <v>10394.799999999999</v>
      </c>
      <c r="BO25">
        <v>2322.9</v>
      </c>
      <c r="BP25">
        <v>-8.4087999999999993E-3</v>
      </c>
      <c r="BQ25">
        <v>13.2</v>
      </c>
      <c r="BR25">
        <f t="shared" si="41"/>
        <v>249.98699999999999</v>
      </c>
      <c r="BS25">
        <f t="shared" si="42"/>
        <v>210.72379728144909</v>
      </c>
      <c r="BT25">
        <f t="shared" si="43"/>
        <v>0.84293902195493808</v>
      </c>
      <c r="BU25">
        <f t="shared" si="44"/>
        <v>0.19587804390987607</v>
      </c>
      <c r="BV25">
        <v>6</v>
      </c>
      <c r="BW25">
        <v>0.5</v>
      </c>
      <c r="BX25" t="s">
        <v>299</v>
      </c>
      <c r="BY25">
        <v>1599582606.5999999</v>
      </c>
      <c r="BZ25">
        <v>387.65499999999997</v>
      </c>
      <c r="CA25">
        <v>400.11700000000002</v>
      </c>
      <c r="CB25">
        <v>17.3781</v>
      </c>
      <c r="CC25">
        <v>14.877000000000001</v>
      </c>
      <c r="CD25">
        <v>389.30399999999997</v>
      </c>
      <c r="CE25">
        <v>17.482299999999999</v>
      </c>
      <c r="CF25">
        <v>499.93700000000001</v>
      </c>
      <c r="CG25">
        <v>102.29600000000001</v>
      </c>
      <c r="CH25">
        <v>0.10030699999999999</v>
      </c>
      <c r="CI25">
        <v>23.869599999999998</v>
      </c>
      <c r="CJ25">
        <v>23.050799999999999</v>
      </c>
      <c r="CK25">
        <v>999.9</v>
      </c>
      <c r="CL25">
        <v>0</v>
      </c>
      <c r="CM25">
        <v>0</v>
      </c>
      <c r="CN25">
        <v>9986.25</v>
      </c>
      <c r="CO25">
        <v>0</v>
      </c>
      <c r="CP25">
        <v>1.5289399999999999E-3</v>
      </c>
      <c r="CQ25">
        <v>249.98699999999999</v>
      </c>
      <c r="CR25">
        <v>0.90001799999999998</v>
      </c>
      <c r="CS25">
        <v>9.9981700000000007E-2</v>
      </c>
      <c r="CT25">
        <v>0</v>
      </c>
      <c r="CU25">
        <v>856.58299999999997</v>
      </c>
      <c r="CV25">
        <v>5.0011200000000002</v>
      </c>
      <c r="CW25">
        <v>2063.75</v>
      </c>
      <c r="CX25">
        <v>2399.98</v>
      </c>
      <c r="CY25">
        <v>36.625</v>
      </c>
      <c r="CZ25">
        <v>40.686999999999998</v>
      </c>
      <c r="DA25">
        <v>38.875</v>
      </c>
      <c r="DB25">
        <v>40</v>
      </c>
      <c r="DC25">
        <v>38.811999999999998</v>
      </c>
      <c r="DD25">
        <v>220.49</v>
      </c>
      <c r="DE25">
        <v>24.49</v>
      </c>
      <c r="DF25">
        <v>0</v>
      </c>
      <c r="DG25">
        <v>139.5</v>
      </c>
      <c r="DH25">
        <v>0</v>
      </c>
      <c r="DI25">
        <v>856.00927999999999</v>
      </c>
      <c r="DJ25">
        <v>3.0063846239972198</v>
      </c>
      <c r="DK25">
        <v>4.8792307700876902</v>
      </c>
      <c r="DL25">
        <v>2063.0183999999999</v>
      </c>
      <c r="DM25">
        <v>15</v>
      </c>
      <c r="DN25">
        <v>1599582545.5999999</v>
      </c>
      <c r="DO25" t="s">
        <v>336</v>
      </c>
      <c r="DP25">
        <v>1599582545.5999999</v>
      </c>
      <c r="DQ25">
        <v>1599582542.5999999</v>
      </c>
      <c r="DR25">
        <v>10</v>
      </c>
      <c r="DS25">
        <v>-4.2000000000000003E-2</v>
      </c>
      <c r="DT25">
        <v>-5.0000000000000001E-3</v>
      </c>
      <c r="DU25">
        <v>-1.649</v>
      </c>
      <c r="DV25">
        <v>-0.104</v>
      </c>
      <c r="DW25">
        <v>400</v>
      </c>
      <c r="DX25">
        <v>13</v>
      </c>
      <c r="DY25">
        <v>0.11</v>
      </c>
      <c r="DZ25">
        <v>0.03</v>
      </c>
      <c r="EA25">
        <v>400.18387804878103</v>
      </c>
      <c r="EB25">
        <v>-0.29155400696787498</v>
      </c>
      <c r="EC25">
        <v>3.8400454216032998E-2</v>
      </c>
      <c r="ED25">
        <v>0</v>
      </c>
      <c r="EE25">
        <v>387.71414634146299</v>
      </c>
      <c r="EF25">
        <v>-0.32032055749184202</v>
      </c>
      <c r="EG25">
        <v>3.3415025812196499E-2</v>
      </c>
      <c r="EH25">
        <v>1</v>
      </c>
      <c r="EI25">
        <v>14.858787804878</v>
      </c>
      <c r="EJ25">
        <v>0.113138675958153</v>
      </c>
      <c r="EK25">
        <v>1.1219477730594E-2</v>
      </c>
      <c r="EL25">
        <v>1</v>
      </c>
      <c r="EM25">
        <v>17.347890243902398</v>
      </c>
      <c r="EN25">
        <v>0.20628710801397099</v>
      </c>
      <c r="EO25">
        <v>2.07307689888084E-2</v>
      </c>
      <c r="EP25">
        <v>1</v>
      </c>
      <c r="EQ25">
        <v>3</v>
      </c>
      <c r="ER25">
        <v>4</v>
      </c>
      <c r="ES25" t="s">
        <v>300</v>
      </c>
      <c r="ET25">
        <v>100</v>
      </c>
      <c r="EU25">
        <v>100</v>
      </c>
      <c r="EV25">
        <v>-1.649</v>
      </c>
      <c r="EW25">
        <v>-0.1042</v>
      </c>
      <c r="EX25">
        <v>-1.64929999999998</v>
      </c>
      <c r="EY25">
        <v>0</v>
      </c>
      <c r="EZ25">
        <v>0</v>
      </c>
      <c r="FA25">
        <v>0</v>
      </c>
      <c r="FB25">
        <v>-0.104200000000001</v>
      </c>
      <c r="FC25">
        <v>0</v>
      </c>
      <c r="FD25">
        <v>0</v>
      </c>
      <c r="FE25">
        <v>0</v>
      </c>
      <c r="FF25">
        <v>-1</v>
      </c>
      <c r="FG25">
        <v>-1</v>
      </c>
      <c r="FH25">
        <v>-1</v>
      </c>
      <c r="FI25">
        <v>-1</v>
      </c>
      <c r="FJ25">
        <v>1</v>
      </c>
      <c r="FK25">
        <v>1.1000000000000001</v>
      </c>
      <c r="FL25">
        <v>2</v>
      </c>
      <c r="FM25">
        <v>507.04300000000001</v>
      </c>
      <c r="FN25">
        <v>542.13400000000001</v>
      </c>
      <c r="FO25">
        <v>21.766100000000002</v>
      </c>
      <c r="FP25">
        <v>25.5107</v>
      </c>
      <c r="FQ25">
        <v>30.0001</v>
      </c>
      <c r="FR25">
        <v>25.493600000000001</v>
      </c>
      <c r="FS25">
        <v>25.479600000000001</v>
      </c>
      <c r="FT25">
        <v>20.1417</v>
      </c>
      <c r="FU25">
        <v>0</v>
      </c>
      <c r="FV25">
        <v>0</v>
      </c>
      <c r="FW25">
        <v>21.763999999999999</v>
      </c>
      <c r="FX25">
        <v>400</v>
      </c>
      <c r="FY25">
        <v>14.991099999999999</v>
      </c>
      <c r="FZ25">
        <v>102.184</v>
      </c>
      <c r="GA25">
        <v>102.60299999999999</v>
      </c>
    </row>
    <row r="26" spans="1:183" x14ac:dyDescent="0.35">
      <c r="A26">
        <v>9</v>
      </c>
      <c r="B26">
        <v>1599582699.5999999</v>
      </c>
      <c r="C26">
        <v>2298.0999999046298</v>
      </c>
      <c r="D26" t="s">
        <v>337</v>
      </c>
      <c r="E26" t="s">
        <v>338</v>
      </c>
      <c r="F26">
        <v>1599582699.5999999</v>
      </c>
      <c r="G26">
        <f t="shared" si="0"/>
        <v>2.06749713577531E-3</v>
      </c>
      <c r="H26">
        <f t="shared" si="1"/>
        <v>5.7427912498953102</v>
      </c>
      <c r="I26">
        <f t="shared" si="2"/>
        <v>392.15800000000002</v>
      </c>
      <c r="J26">
        <f t="shared" si="3"/>
        <v>340.79688107017449</v>
      </c>
      <c r="K26">
        <f t="shared" si="4"/>
        <v>34.895140545220173</v>
      </c>
      <c r="L26">
        <f t="shared" si="5"/>
        <v>40.154148368261197</v>
      </c>
      <c r="M26">
        <f t="shared" si="6"/>
        <v>0.20925943090019572</v>
      </c>
      <c r="N26">
        <f t="shared" si="7"/>
        <v>2.9756523326113014</v>
      </c>
      <c r="O26">
        <f t="shared" si="8"/>
        <v>0.20141426167075671</v>
      </c>
      <c r="P26">
        <f t="shared" si="9"/>
        <v>0.12656426580989114</v>
      </c>
      <c r="Q26">
        <f t="shared" si="10"/>
        <v>24.718657213166612</v>
      </c>
      <c r="R26">
        <f t="shared" si="11"/>
        <v>23.425221649646161</v>
      </c>
      <c r="S26">
        <f t="shared" si="12"/>
        <v>22.949000000000002</v>
      </c>
      <c r="T26">
        <f t="shared" si="13"/>
        <v>2.811029485752305</v>
      </c>
      <c r="U26">
        <f t="shared" si="14"/>
        <v>60.227473389956486</v>
      </c>
      <c r="V26">
        <f t="shared" si="15"/>
        <v>1.78355938065032</v>
      </c>
      <c r="W26">
        <f t="shared" si="16"/>
        <v>2.9613717465819276</v>
      </c>
      <c r="X26">
        <f t="shared" si="17"/>
        <v>1.027470105101985</v>
      </c>
      <c r="Y26">
        <f t="shared" si="18"/>
        <v>-91.176623687691176</v>
      </c>
      <c r="Z26">
        <f t="shared" si="19"/>
        <v>138.4934940741706</v>
      </c>
      <c r="AA26">
        <f t="shared" si="20"/>
        <v>9.6852057625371142</v>
      </c>
      <c r="AB26">
        <f t="shared" si="21"/>
        <v>81.720733362183154</v>
      </c>
      <c r="AC26">
        <v>0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54854.52466640943</v>
      </c>
      <c r="AH26" t="s">
        <v>298</v>
      </c>
      <c r="AI26">
        <v>10255.9</v>
      </c>
      <c r="AJ26">
        <v>383.12599999999998</v>
      </c>
      <c r="AK26">
        <v>1222.3900000000001</v>
      </c>
      <c r="AL26">
        <f t="shared" si="25"/>
        <v>839.26400000000012</v>
      </c>
      <c r="AM26">
        <f t="shared" si="26"/>
        <v>0.6865762972537407</v>
      </c>
      <c r="AN26">
        <v>-0.46699747535569802</v>
      </c>
      <c r="AO26" t="s">
        <v>339</v>
      </c>
      <c r="AP26">
        <v>10384.9</v>
      </c>
      <c r="AQ26">
        <v>814.24004000000002</v>
      </c>
      <c r="AR26">
        <v>2601.2199999999998</v>
      </c>
      <c r="AS26">
        <f t="shared" si="27"/>
        <v>0.68697763357193931</v>
      </c>
      <c r="AT26">
        <v>0.5</v>
      </c>
      <c r="AU26">
        <f t="shared" si="28"/>
        <v>126.23845417457346</v>
      </c>
      <c r="AV26">
        <f t="shared" si="29"/>
        <v>5.7427912498953102</v>
      </c>
      <c r="AW26">
        <f t="shared" si="30"/>
        <v>43.361497257314092</v>
      </c>
      <c r="AX26">
        <f t="shared" si="31"/>
        <v>0.72068106503871254</v>
      </c>
      <c r="AY26">
        <f t="shared" si="32"/>
        <v>4.9190943962792624E-2</v>
      </c>
      <c r="AZ26">
        <f t="shared" si="33"/>
        <v>-0.53007050537824552</v>
      </c>
      <c r="BA26" t="s">
        <v>340</v>
      </c>
      <c r="BB26">
        <v>726.57</v>
      </c>
      <c r="BC26">
        <f t="shared" si="34"/>
        <v>1874.6499999999996</v>
      </c>
      <c r="BD26">
        <f t="shared" si="35"/>
        <v>0.9532339156642573</v>
      </c>
      <c r="BE26">
        <f t="shared" si="36"/>
        <v>-2.7809083941753046</v>
      </c>
      <c r="BF26">
        <f t="shared" si="37"/>
        <v>0.80563761499738051</v>
      </c>
      <c r="BG26">
        <f t="shared" si="38"/>
        <v>-1.6429037823616877</v>
      </c>
      <c r="BH26">
        <f t="shared" si="39"/>
        <v>0.85059826596611421</v>
      </c>
      <c r="BI26">
        <f t="shared" si="40"/>
        <v>0.14940173403388579</v>
      </c>
      <c r="BJ26">
        <v>1487</v>
      </c>
      <c r="BK26">
        <v>300</v>
      </c>
      <c r="BL26">
        <v>300</v>
      </c>
      <c r="BM26">
        <v>300</v>
      </c>
      <c r="BN26">
        <v>10384.9</v>
      </c>
      <c r="BO26">
        <v>2425.6</v>
      </c>
      <c r="BP26">
        <v>-8.4870699999999993E-3</v>
      </c>
      <c r="BQ26">
        <v>26.69</v>
      </c>
      <c r="BR26">
        <f t="shared" si="41"/>
        <v>149.76599999999999</v>
      </c>
      <c r="BS26">
        <f t="shared" si="42"/>
        <v>126.23845417457346</v>
      </c>
      <c r="BT26">
        <f t="shared" si="43"/>
        <v>0.84290462571326918</v>
      </c>
      <c r="BU26">
        <f t="shared" si="44"/>
        <v>0.19580925142653849</v>
      </c>
      <c r="BV26">
        <v>6</v>
      </c>
      <c r="BW26">
        <v>0.5</v>
      </c>
      <c r="BX26" t="s">
        <v>299</v>
      </c>
      <c r="BY26">
        <v>1599582699.5999999</v>
      </c>
      <c r="BZ26">
        <v>392.15800000000002</v>
      </c>
      <c r="CA26">
        <v>400.02300000000002</v>
      </c>
      <c r="CB26">
        <v>17.418800000000001</v>
      </c>
      <c r="CC26">
        <v>14.9808</v>
      </c>
      <c r="CD26">
        <v>393.76499999999999</v>
      </c>
      <c r="CE26">
        <v>17.495899999999999</v>
      </c>
      <c r="CF26">
        <v>499.95499999999998</v>
      </c>
      <c r="CG26">
        <v>102.294</v>
      </c>
      <c r="CH26">
        <v>9.8781400000000005E-2</v>
      </c>
      <c r="CI26">
        <v>23.8123</v>
      </c>
      <c r="CJ26">
        <v>22.949000000000002</v>
      </c>
      <c r="CK26">
        <v>999.9</v>
      </c>
      <c r="CL26">
        <v>0</v>
      </c>
      <c r="CM26">
        <v>0</v>
      </c>
      <c r="CN26">
        <v>10035</v>
      </c>
      <c r="CO26">
        <v>0</v>
      </c>
      <c r="CP26">
        <v>1.5289399999999999E-3</v>
      </c>
      <c r="CQ26">
        <v>149.76599999999999</v>
      </c>
      <c r="CR26">
        <v>0.89980899999999997</v>
      </c>
      <c r="CS26">
        <v>0.100191</v>
      </c>
      <c r="CT26">
        <v>0</v>
      </c>
      <c r="CU26">
        <v>814.98599999999999</v>
      </c>
      <c r="CV26">
        <v>5.0011200000000002</v>
      </c>
      <c r="CW26">
        <v>1166.72</v>
      </c>
      <c r="CX26">
        <v>1418.12</v>
      </c>
      <c r="CY26">
        <v>36.375</v>
      </c>
      <c r="CZ26">
        <v>40.436999999999998</v>
      </c>
      <c r="DA26">
        <v>38.561999999999998</v>
      </c>
      <c r="DB26">
        <v>39.811999999999998</v>
      </c>
      <c r="DC26">
        <v>38.561999999999998</v>
      </c>
      <c r="DD26">
        <v>130.26</v>
      </c>
      <c r="DE26">
        <v>14.5</v>
      </c>
      <c r="DF26">
        <v>0</v>
      </c>
      <c r="DG26">
        <v>92.299999952316298</v>
      </c>
      <c r="DH26">
        <v>0</v>
      </c>
      <c r="DI26">
        <v>814.24004000000002</v>
      </c>
      <c r="DJ26">
        <v>6.3493846064569599</v>
      </c>
      <c r="DK26">
        <v>6.9984615234198797</v>
      </c>
      <c r="DL26">
        <v>1167.204</v>
      </c>
      <c r="DM26">
        <v>15</v>
      </c>
      <c r="DN26">
        <v>1599582667.0999999</v>
      </c>
      <c r="DO26" t="s">
        <v>341</v>
      </c>
      <c r="DP26">
        <v>1599582654.0999999</v>
      </c>
      <c r="DQ26">
        <v>1599582667.0999999</v>
      </c>
      <c r="DR26">
        <v>11</v>
      </c>
      <c r="DS26">
        <v>4.2000000000000003E-2</v>
      </c>
      <c r="DT26">
        <v>2.7E-2</v>
      </c>
      <c r="DU26">
        <v>-1.607</v>
      </c>
      <c r="DV26">
        <v>-7.6999999999999999E-2</v>
      </c>
      <c r="DW26">
        <v>400</v>
      </c>
      <c r="DX26">
        <v>15</v>
      </c>
      <c r="DY26">
        <v>0.28999999999999998</v>
      </c>
      <c r="DZ26">
        <v>0.03</v>
      </c>
      <c r="EA26">
        <v>399.96158536585398</v>
      </c>
      <c r="EB26">
        <v>2.2996515675403101E-3</v>
      </c>
      <c r="EC26">
        <v>3.8561939791404203E-2</v>
      </c>
      <c r="ED26">
        <v>1</v>
      </c>
      <c r="EE26">
        <v>392.22956097561001</v>
      </c>
      <c r="EF26">
        <v>-0.59165853658451295</v>
      </c>
      <c r="EG26">
        <v>6.2704902667659504E-2</v>
      </c>
      <c r="EH26">
        <v>1</v>
      </c>
      <c r="EI26">
        <v>14.969639024390201</v>
      </c>
      <c r="EJ26">
        <v>6.1843902438988803E-2</v>
      </c>
      <c r="EK26">
        <v>6.1298899066538799E-3</v>
      </c>
      <c r="EL26">
        <v>1</v>
      </c>
      <c r="EM26">
        <v>17.419358536585399</v>
      </c>
      <c r="EN26">
        <v>3.8968641114755401E-3</v>
      </c>
      <c r="EO26">
        <v>6.4580281282454498E-4</v>
      </c>
      <c r="EP26">
        <v>1</v>
      </c>
      <c r="EQ26">
        <v>4</v>
      </c>
      <c r="ER26">
        <v>4</v>
      </c>
      <c r="ES26" t="s">
        <v>306</v>
      </c>
      <c r="ET26">
        <v>100</v>
      </c>
      <c r="EU26">
        <v>100</v>
      </c>
      <c r="EV26">
        <v>-1.607</v>
      </c>
      <c r="EW26">
        <v>-7.7100000000000002E-2</v>
      </c>
      <c r="EX26">
        <v>-1.6071</v>
      </c>
      <c r="EY26">
        <v>0</v>
      </c>
      <c r="EZ26">
        <v>0</v>
      </c>
      <c r="FA26">
        <v>0</v>
      </c>
      <c r="FB26">
        <v>-7.7115000000004499E-2</v>
      </c>
      <c r="FC26">
        <v>0</v>
      </c>
      <c r="FD26">
        <v>0</v>
      </c>
      <c r="FE26">
        <v>0</v>
      </c>
      <c r="FF26">
        <v>-1</v>
      </c>
      <c r="FG26">
        <v>-1</v>
      </c>
      <c r="FH26">
        <v>-1</v>
      </c>
      <c r="FI26">
        <v>-1</v>
      </c>
      <c r="FJ26">
        <v>0.8</v>
      </c>
      <c r="FK26">
        <v>0.5</v>
      </c>
      <c r="FL26">
        <v>2</v>
      </c>
      <c r="FM26">
        <v>506.77499999999998</v>
      </c>
      <c r="FN26">
        <v>541.6</v>
      </c>
      <c r="FO26">
        <v>22.076000000000001</v>
      </c>
      <c r="FP26">
        <v>25.547799999999999</v>
      </c>
      <c r="FQ26">
        <v>30.000299999999999</v>
      </c>
      <c r="FR26">
        <v>25.527899999999999</v>
      </c>
      <c r="FS26">
        <v>25.5139</v>
      </c>
      <c r="FT26">
        <v>20.125499999999999</v>
      </c>
      <c r="FU26">
        <v>0</v>
      </c>
      <c r="FV26">
        <v>0</v>
      </c>
      <c r="FW26">
        <v>22.099900000000002</v>
      </c>
      <c r="FX26">
        <v>400</v>
      </c>
      <c r="FY26">
        <v>14.991099999999999</v>
      </c>
      <c r="FZ26">
        <v>102.179</v>
      </c>
      <c r="GA26">
        <v>102.602</v>
      </c>
    </row>
    <row r="27" spans="1:183" x14ac:dyDescent="0.35">
      <c r="A27">
        <v>10</v>
      </c>
      <c r="B27">
        <v>1599582788.5999999</v>
      </c>
      <c r="C27">
        <v>2387.0999999046298</v>
      </c>
      <c r="D27" t="s">
        <v>342</v>
      </c>
      <c r="E27" t="s">
        <v>343</v>
      </c>
      <c r="F27">
        <v>1599582788.5999999</v>
      </c>
      <c r="G27">
        <f t="shared" si="0"/>
        <v>1.9546399063964525E-3</v>
      </c>
      <c r="H27">
        <f t="shared" si="1"/>
        <v>3.5534013603147825</v>
      </c>
      <c r="I27">
        <f t="shared" si="2"/>
        <v>394.80099999999999</v>
      </c>
      <c r="J27">
        <f t="shared" si="3"/>
        <v>358.48004627832103</v>
      </c>
      <c r="K27">
        <f t="shared" si="4"/>
        <v>36.70611308398643</v>
      </c>
      <c r="L27">
        <f t="shared" si="5"/>
        <v>40.425151419501198</v>
      </c>
      <c r="M27">
        <f t="shared" si="6"/>
        <v>0.19485137333859565</v>
      </c>
      <c r="N27">
        <f t="shared" si="7"/>
        <v>2.9678199793840871</v>
      </c>
      <c r="O27">
        <f t="shared" si="8"/>
        <v>0.18801306989905411</v>
      </c>
      <c r="P27">
        <f t="shared" si="9"/>
        <v>0.11810256938953334</v>
      </c>
      <c r="Q27">
        <f t="shared" si="10"/>
        <v>16.518341132932957</v>
      </c>
      <c r="R27">
        <f t="shared" si="11"/>
        <v>23.440356590189179</v>
      </c>
      <c r="S27">
        <f t="shared" si="12"/>
        <v>22.990500000000001</v>
      </c>
      <c r="T27">
        <f t="shared" si="13"/>
        <v>2.8181008015210813</v>
      </c>
      <c r="U27">
        <f t="shared" si="14"/>
        <v>59.896100043132051</v>
      </c>
      <c r="V27">
        <f t="shared" si="15"/>
        <v>1.77747343223904</v>
      </c>
      <c r="W27">
        <f t="shared" si="16"/>
        <v>2.9675946029191476</v>
      </c>
      <c r="X27">
        <f t="shared" si="17"/>
        <v>1.0406273692820414</v>
      </c>
      <c r="Y27">
        <f t="shared" si="18"/>
        <v>-86.199619872083559</v>
      </c>
      <c r="Z27">
        <f t="shared" si="19"/>
        <v>137.07295156115299</v>
      </c>
      <c r="AA27">
        <f t="shared" si="20"/>
        <v>9.6148780245365497</v>
      </c>
      <c r="AB27">
        <f t="shared" si="21"/>
        <v>77.006550846538943</v>
      </c>
      <c r="AC27">
        <v>0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54615.476461916216</v>
      </c>
      <c r="AH27" t="s">
        <v>298</v>
      </c>
      <c r="AI27">
        <v>10255.9</v>
      </c>
      <c r="AJ27">
        <v>383.12599999999998</v>
      </c>
      <c r="AK27">
        <v>1222.3900000000001</v>
      </c>
      <c r="AL27">
        <f t="shared" si="25"/>
        <v>839.26400000000012</v>
      </c>
      <c r="AM27">
        <f t="shared" si="26"/>
        <v>0.6865762972537407</v>
      </c>
      <c r="AN27">
        <v>-0.46699747535569802</v>
      </c>
      <c r="AO27" t="s">
        <v>344</v>
      </c>
      <c r="AP27">
        <v>10379.5</v>
      </c>
      <c r="AQ27">
        <v>793.84436000000005</v>
      </c>
      <c r="AR27">
        <v>2689.33</v>
      </c>
      <c r="AS27">
        <f t="shared" si="27"/>
        <v>0.70481705108707371</v>
      </c>
      <c r="AT27">
        <v>0.5</v>
      </c>
      <c r="AU27">
        <f t="shared" si="28"/>
        <v>84.410153967116898</v>
      </c>
      <c r="AV27">
        <f t="shared" si="29"/>
        <v>3.5534013603147825</v>
      </c>
      <c r="AW27">
        <f t="shared" si="30"/>
        <v>29.746857900454593</v>
      </c>
      <c r="AX27">
        <f t="shared" si="31"/>
        <v>0.7279917302822636</v>
      </c>
      <c r="AY27">
        <f t="shared" si="32"/>
        <v>4.7629327121434709E-2</v>
      </c>
      <c r="AZ27">
        <f t="shared" si="33"/>
        <v>-0.54546671475795083</v>
      </c>
      <c r="BA27" t="s">
        <v>345</v>
      </c>
      <c r="BB27">
        <v>731.52</v>
      </c>
      <c r="BC27">
        <f t="shared" si="34"/>
        <v>1957.81</v>
      </c>
      <c r="BD27">
        <f t="shared" si="35"/>
        <v>0.96816628784202752</v>
      </c>
      <c r="BE27">
        <f t="shared" si="36"/>
        <v>-2.9884490802045338</v>
      </c>
      <c r="BF27">
        <f t="shared" si="37"/>
        <v>0.82190718600782942</v>
      </c>
      <c r="BG27">
        <f t="shared" si="38"/>
        <v>-1.7478886262248823</v>
      </c>
      <c r="BH27">
        <f t="shared" si="39"/>
        <v>0.89215599249480071</v>
      </c>
      <c r="BI27">
        <f t="shared" si="40"/>
        <v>0.10784400750519929</v>
      </c>
      <c r="BJ27">
        <v>1489</v>
      </c>
      <c r="BK27">
        <v>300</v>
      </c>
      <c r="BL27">
        <v>300</v>
      </c>
      <c r="BM27">
        <v>300</v>
      </c>
      <c r="BN27">
        <v>10379.5</v>
      </c>
      <c r="BO27">
        <v>2524.61</v>
      </c>
      <c r="BP27">
        <v>-8.5255899999999996E-3</v>
      </c>
      <c r="BQ27">
        <v>25.22</v>
      </c>
      <c r="BR27">
        <f t="shared" si="41"/>
        <v>100.149</v>
      </c>
      <c r="BS27">
        <f t="shared" si="42"/>
        <v>84.410153967116898</v>
      </c>
      <c r="BT27">
        <f t="shared" si="43"/>
        <v>0.84284569957879651</v>
      </c>
      <c r="BU27">
        <f t="shared" si="44"/>
        <v>0.19569139915759304</v>
      </c>
      <c r="BV27">
        <v>6</v>
      </c>
      <c r="BW27">
        <v>0.5</v>
      </c>
      <c r="BX27" t="s">
        <v>299</v>
      </c>
      <c r="BY27">
        <v>1599582788.5999999</v>
      </c>
      <c r="BZ27">
        <v>394.80099999999999</v>
      </c>
      <c r="CA27">
        <v>399.99099999999999</v>
      </c>
      <c r="CB27">
        <v>17.359200000000001</v>
      </c>
      <c r="CC27">
        <v>15.054399999999999</v>
      </c>
      <c r="CD27">
        <v>396.39699999999999</v>
      </c>
      <c r="CE27">
        <v>17.438300000000002</v>
      </c>
      <c r="CF27">
        <v>500.01100000000002</v>
      </c>
      <c r="CG27">
        <v>102.294</v>
      </c>
      <c r="CH27">
        <v>9.9741200000000002E-2</v>
      </c>
      <c r="CI27">
        <v>23.847200000000001</v>
      </c>
      <c r="CJ27">
        <v>22.990500000000001</v>
      </c>
      <c r="CK27">
        <v>999.9</v>
      </c>
      <c r="CL27">
        <v>0</v>
      </c>
      <c r="CM27">
        <v>0</v>
      </c>
      <c r="CN27">
        <v>9990.6200000000008</v>
      </c>
      <c r="CO27">
        <v>0</v>
      </c>
      <c r="CP27">
        <v>1.5289399999999999E-3</v>
      </c>
      <c r="CQ27">
        <v>100.149</v>
      </c>
      <c r="CR27">
        <v>0.90013600000000005</v>
      </c>
      <c r="CS27">
        <v>9.9863800000000003E-2</v>
      </c>
      <c r="CT27">
        <v>0</v>
      </c>
      <c r="CU27">
        <v>794.57500000000005</v>
      </c>
      <c r="CV27">
        <v>5.0011200000000002</v>
      </c>
      <c r="CW27">
        <v>750.19799999999998</v>
      </c>
      <c r="CX27">
        <v>932.125</v>
      </c>
      <c r="CY27">
        <v>36</v>
      </c>
      <c r="CZ27">
        <v>40.186999999999998</v>
      </c>
      <c r="DA27">
        <v>38.25</v>
      </c>
      <c r="DB27">
        <v>39.625</v>
      </c>
      <c r="DC27">
        <v>38.25</v>
      </c>
      <c r="DD27">
        <v>85.65</v>
      </c>
      <c r="DE27">
        <v>9.5</v>
      </c>
      <c r="DF27">
        <v>0</v>
      </c>
      <c r="DG27">
        <v>88.700000047683702</v>
      </c>
      <c r="DH27">
        <v>0</v>
      </c>
      <c r="DI27">
        <v>793.84436000000005</v>
      </c>
      <c r="DJ27">
        <v>4.5112307704950698</v>
      </c>
      <c r="DK27">
        <v>3.9133846997531201</v>
      </c>
      <c r="DL27">
        <v>748.91579999999999</v>
      </c>
      <c r="DM27">
        <v>15</v>
      </c>
      <c r="DN27">
        <v>1599582759.0999999</v>
      </c>
      <c r="DO27" t="s">
        <v>346</v>
      </c>
      <c r="DP27">
        <v>1599582747.0999999</v>
      </c>
      <c r="DQ27">
        <v>1599582759.0999999</v>
      </c>
      <c r="DR27">
        <v>12</v>
      </c>
      <c r="DS27">
        <v>1.0999999999999999E-2</v>
      </c>
      <c r="DT27">
        <v>-2E-3</v>
      </c>
      <c r="DU27">
        <v>-1.5960000000000001</v>
      </c>
      <c r="DV27">
        <v>-7.9000000000000001E-2</v>
      </c>
      <c r="DW27">
        <v>400</v>
      </c>
      <c r="DX27">
        <v>15</v>
      </c>
      <c r="DY27">
        <v>0.26</v>
      </c>
      <c r="DZ27">
        <v>0.03</v>
      </c>
      <c r="EA27">
        <v>399.991292682927</v>
      </c>
      <c r="EB27">
        <v>5.9163763065828399E-2</v>
      </c>
      <c r="EC27">
        <v>4.6860063553272199E-2</v>
      </c>
      <c r="ED27">
        <v>1</v>
      </c>
      <c r="EE27">
        <v>394.86212195121902</v>
      </c>
      <c r="EF27">
        <v>-0.311916376306142</v>
      </c>
      <c r="EG27">
        <v>3.1341700672913198E-2</v>
      </c>
      <c r="EH27">
        <v>1</v>
      </c>
      <c r="EI27">
        <v>15.0456073170732</v>
      </c>
      <c r="EJ27">
        <v>4.9852264808353301E-2</v>
      </c>
      <c r="EK27">
        <v>4.9703702685796299E-3</v>
      </c>
      <c r="EL27">
        <v>1</v>
      </c>
      <c r="EM27">
        <v>17.364787804877999</v>
      </c>
      <c r="EN27">
        <v>-3.2738675958226403E-2</v>
      </c>
      <c r="EO27">
        <v>3.3378242600827501E-3</v>
      </c>
      <c r="EP27">
        <v>1</v>
      </c>
      <c r="EQ27">
        <v>4</v>
      </c>
      <c r="ER27">
        <v>4</v>
      </c>
      <c r="ES27" t="s">
        <v>306</v>
      </c>
      <c r="ET27">
        <v>100</v>
      </c>
      <c r="EU27">
        <v>100</v>
      </c>
      <c r="EV27">
        <v>-1.5960000000000001</v>
      </c>
      <c r="EW27">
        <v>-7.9100000000000004E-2</v>
      </c>
      <c r="EX27">
        <v>-1.5961500000000199</v>
      </c>
      <c r="EY27">
        <v>0</v>
      </c>
      <c r="EZ27">
        <v>0</v>
      </c>
      <c r="FA27">
        <v>0</v>
      </c>
      <c r="FB27">
        <v>-7.911E-2</v>
      </c>
      <c r="FC27">
        <v>0</v>
      </c>
      <c r="FD27">
        <v>0</v>
      </c>
      <c r="FE27">
        <v>0</v>
      </c>
      <c r="FF27">
        <v>-1</v>
      </c>
      <c r="FG27">
        <v>-1</v>
      </c>
      <c r="FH27">
        <v>-1</v>
      </c>
      <c r="FI27">
        <v>-1</v>
      </c>
      <c r="FJ27">
        <v>0.7</v>
      </c>
      <c r="FK27">
        <v>0.5</v>
      </c>
      <c r="FL27">
        <v>2</v>
      </c>
      <c r="FM27">
        <v>506.63</v>
      </c>
      <c r="FN27">
        <v>541.12800000000004</v>
      </c>
      <c r="FO27">
        <v>22.269200000000001</v>
      </c>
      <c r="FP27">
        <v>25.5762</v>
      </c>
      <c r="FQ27">
        <v>30.0002</v>
      </c>
      <c r="FR27">
        <v>25.559100000000001</v>
      </c>
      <c r="FS27">
        <v>25.545400000000001</v>
      </c>
      <c r="FT27">
        <v>20.135000000000002</v>
      </c>
      <c r="FU27">
        <v>0</v>
      </c>
      <c r="FV27">
        <v>0</v>
      </c>
      <c r="FW27">
        <v>22.269500000000001</v>
      </c>
      <c r="FX27">
        <v>400</v>
      </c>
      <c r="FY27">
        <v>14.991099999999999</v>
      </c>
      <c r="FZ27">
        <v>102.175</v>
      </c>
      <c r="GA27">
        <v>102.59699999999999</v>
      </c>
    </row>
    <row r="28" spans="1:183" x14ac:dyDescent="0.35">
      <c r="A28">
        <v>11</v>
      </c>
      <c r="B28">
        <v>1599582866.5</v>
      </c>
      <c r="C28">
        <v>2465</v>
      </c>
      <c r="D28" t="s">
        <v>347</v>
      </c>
      <c r="E28" t="s">
        <v>348</v>
      </c>
      <c r="F28">
        <v>1599582866.5</v>
      </c>
      <c r="G28">
        <f t="shared" si="0"/>
        <v>1.8306496231006181E-3</v>
      </c>
      <c r="H28">
        <f t="shared" si="1"/>
        <v>0.99821931356282811</v>
      </c>
      <c r="I28">
        <f t="shared" si="2"/>
        <v>397.97399999999999</v>
      </c>
      <c r="J28">
        <f t="shared" si="3"/>
        <v>382.36080278127048</v>
      </c>
      <c r="K28">
        <f t="shared" si="4"/>
        <v>39.151318787245636</v>
      </c>
      <c r="L28">
        <f t="shared" si="5"/>
        <v>40.750011062060992</v>
      </c>
      <c r="M28">
        <f t="shared" si="6"/>
        <v>0.18056062354916824</v>
      </c>
      <c r="N28">
        <f t="shared" si="7"/>
        <v>2.9661631777933417</v>
      </c>
      <c r="O28">
        <f t="shared" si="8"/>
        <v>0.17466912060385861</v>
      </c>
      <c r="P28">
        <f t="shared" si="9"/>
        <v>0.1096815146746789</v>
      </c>
      <c r="Q28">
        <f t="shared" si="10"/>
        <v>8.1898774834410162</v>
      </c>
      <c r="R28">
        <f t="shared" si="11"/>
        <v>23.426435072078085</v>
      </c>
      <c r="S28">
        <f t="shared" si="12"/>
        <v>22.989899999999999</v>
      </c>
      <c r="T28">
        <f t="shared" si="13"/>
        <v>2.8179984548675057</v>
      </c>
      <c r="U28">
        <f t="shared" si="14"/>
        <v>59.595806673950591</v>
      </c>
      <c r="V28">
        <f t="shared" si="15"/>
        <v>1.76888104775795</v>
      </c>
      <c r="W28">
        <f t="shared" si="16"/>
        <v>2.968130052229212</v>
      </c>
      <c r="X28">
        <f t="shared" si="17"/>
        <v>1.0491174071095557</v>
      </c>
      <c r="Y28">
        <f t="shared" si="18"/>
        <v>-80.731648378737262</v>
      </c>
      <c r="Z28">
        <f t="shared" si="19"/>
        <v>137.5721122842001</v>
      </c>
      <c r="AA28">
        <f t="shared" si="20"/>
        <v>9.6553988205999861</v>
      </c>
      <c r="AB28">
        <f t="shared" si="21"/>
        <v>74.685740209503848</v>
      </c>
      <c r="AC28">
        <v>0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54565.777575671324</v>
      </c>
      <c r="AH28" t="s">
        <v>298</v>
      </c>
      <c r="AI28">
        <v>10255.9</v>
      </c>
      <c r="AJ28">
        <v>383.12599999999998</v>
      </c>
      <c r="AK28">
        <v>1222.3900000000001</v>
      </c>
      <c r="AL28">
        <f t="shared" si="25"/>
        <v>839.26400000000012</v>
      </c>
      <c r="AM28">
        <f t="shared" si="26"/>
        <v>0.6865762972537407</v>
      </c>
      <c r="AN28">
        <v>-0.46699747535569802</v>
      </c>
      <c r="AO28" t="s">
        <v>349</v>
      </c>
      <c r="AP28">
        <v>10373.799999999999</v>
      </c>
      <c r="AQ28">
        <v>766.68519230769198</v>
      </c>
      <c r="AR28">
        <v>2625.23</v>
      </c>
      <c r="AS28">
        <f t="shared" si="27"/>
        <v>0.70795503925077341</v>
      </c>
      <c r="AT28">
        <v>0.5</v>
      </c>
      <c r="AU28">
        <f t="shared" si="28"/>
        <v>41.912541895613124</v>
      </c>
      <c r="AV28">
        <f t="shared" si="29"/>
        <v>0.99821931356282811</v>
      </c>
      <c r="AW28">
        <f t="shared" si="30"/>
        <v>14.836097621404237</v>
      </c>
      <c r="AX28">
        <f t="shared" si="31"/>
        <v>0.71493926246462214</v>
      </c>
      <c r="AY28">
        <f t="shared" si="32"/>
        <v>3.4958910212789705E-2</v>
      </c>
      <c r="AZ28">
        <f t="shared" si="33"/>
        <v>-0.53436841724344153</v>
      </c>
      <c r="BA28" t="s">
        <v>350</v>
      </c>
      <c r="BB28">
        <v>748.35</v>
      </c>
      <c r="BC28">
        <f t="shared" si="34"/>
        <v>1876.88</v>
      </c>
      <c r="BD28">
        <f t="shared" si="35"/>
        <v>0.99023102579403477</v>
      </c>
      <c r="BE28">
        <f t="shared" si="36"/>
        <v>-2.9593283267234827</v>
      </c>
      <c r="BF28">
        <f t="shared" si="37"/>
        <v>0.8289289023579226</v>
      </c>
      <c r="BG28">
        <f t="shared" si="38"/>
        <v>-1.6715121821024133</v>
      </c>
      <c r="BH28">
        <f t="shared" si="39"/>
        <v>0.96654975939011778</v>
      </c>
      <c r="BI28">
        <f t="shared" si="40"/>
        <v>3.345024060988222E-2</v>
      </c>
      <c r="BJ28">
        <v>1491</v>
      </c>
      <c r="BK28">
        <v>300</v>
      </c>
      <c r="BL28">
        <v>300</v>
      </c>
      <c r="BM28">
        <v>300</v>
      </c>
      <c r="BN28">
        <v>10373.799999999999</v>
      </c>
      <c r="BO28">
        <v>2557.5700000000002</v>
      </c>
      <c r="BP28">
        <v>-8.5631500000000003E-3</v>
      </c>
      <c r="BQ28">
        <v>-12.15</v>
      </c>
      <c r="BR28">
        <f t="shared" si="41"/>
        <v>49.735900000000001</v>
      </c>
      <c r="BS28">
        <f t="shared" si="42"/>
        <v>41.912541895613124</v>
      </c>
      <c r="BT28">
        <f t="shared" si="43"/>
        <v>0.84270198982250499</v>
      </c>
      <c r="BU28">
        <f t="shared" si="44"/>
        <v>0.19540397964501002</v>
      </c>
      <c r="BV28">
        <v>6</v>
      </c>
      <c r="BW28">
        <v>0.5</v>
      </c>
      <c r="BX28" t="s">
        <v>299</v>
      </c>
      <c r="BY28">
        <v>1599582866.5</v>
      </c>
      <c r="BZ28">
        <v>397.97399999999999</v>
      </c>
      <c r="CA28">
        <v>400.04599999999999</v>
      </c>
      <c r="CB28">
        <v>17.275300000000001</v>
      </c>
      <c r="CC28">
        <v>15.1166</v>
      </c>
      <c r="CD28">
        <v>399.59800000000001</v>
      </c>
      <c r="CE28">
        <v>17.358599999999999</v>
      </c>
      <c r="CF28">
        <v>500.03</v>
      </c>
      <c r="CG28">
        <v>102.294</v>
      </c>
      <c r="CH28">
        <v>9.9651500000000004E-2</v>
      </c>
      <c r="CI28">
        <v>23.850200000000001</v>
      </c>
      <c r="CJ28">
        <v>22.989899999999999</v>
      </c>
      <c r="CK28">
        <v>999.9</v>
      </c>
      <c r="CL28">
        <v>0</v>
      </c>
      <c r="CM28">
        <v>0</v>
      </c>
      <c r="CN28">
        <v>9981.25</v>
      </c>
      <c r="CO28">
        <v>0</v>
      </c>
      <c r="CP28">
        <v>1.5289399999999999E-3</v>
      </c>
      <c r="CQ28">
        <v>49.735900000000001</v>
      </c>
      <c r="CR28">
        <v>0.89993299999999998</v>
      </c>
      <c r="CS28">
        <v>0.100067</v>
      </c>
      <c r="CT28">
        <v>0</v>
      </c>
      <c r="CU28">
        <v>767.82799999999997</v>
      </c>
      <c r="CV28">
        <v>5.0011200000000002</v>
      </c>
      <c r="CW28">
        <v>343.77499999999998</v>
      </c>
      <c r="CX28">
        <v>438.233</v>
      </c>
      <c r="CY28">
        <v>35.75</v>
      </c>
      <c r="CZ28">
        <v>40</v>
      </c>
      <c r="DA28">
        <v>38.061999999999998</v>
      </c>
      <c r="DB28">
        <v>39.436999999999998</v>
      </c>
      <c r="DC28">
        <v>38.061999999999998</v>
      </c>
      <c r="DD28">
        <v>40.26</v>
      </c>
      <c r="DE28">
        <v>4.4800000000000004</v>
      </c>
      <c r="DF28">
        <v>0</v>
      </c>
      <c r="DG28">
        <v>77.700000047683702</v>
      </c>
      <c r="DH28">
        <v>0</v>
      </c>
      <c r="DI28">
        <v>766.68519230769198</v>
      </c>
      <c r="DJ28">
        <v>9.9009572592083295</v>
      </c>
      <c r="DK28">
        <v>1.1730940450233101</v>
      </c>
      <c r="DL28">
        <v>345.43865384615401</v>
      </c>
      <c r="DM28">
        <v>15</v>
      </c>
      <c r="DN28">
        <v>1599582840.0999999</v>
      </c>
      <c r="DO28" t="s">
        <v>351</v>
      </c>
      <c r="DP28">
        <v>1599582836.0999999</v>
      </c>
      <c r="DQ28">
        <v>1599582840.0999999</v>
      </c>
      <c r="DR28">
        <v>13</v>
      </c>
      <c r="DS28">
        <v>-2.8000000000000001E-2</v>
      </c>
      <c r="DT28">
        <v>-4.0000000000000001E-3</v>
      </c>
      <c r="DU28">
        <v>-1.6240000000000001</v>
      </c>
      <c r="DV28">
        <v>-8.3000000000000004E-2</v>
      </c>
      <c r="DW28">
        <v>400</v>
      </c>
      <c r="DX28">
        <v>15</v>
      </c>
      <c r="DY28">
        <v>0.47</v>
      </c>
      <c r="DZ28">
        <v>0.04</v>
      </c>
      <c r="EA28">
        <v>399.97297560975602</v>
      </c>
      <c r="EB28">
        <v>-8.6968641110908504E-3</v>
      </c>
      <c r="EC28">
        <v>3.1252307469839098E-2</v>
      </c>
      <c r="ED28">
        <v>1</v>
      </c>
      <c r="EE28">
        <v>397.930487804878</v>
      </c>
      <c r="EF28">
        <v>0.26399999999976298</v>
      </c>
      <c r="EG28">
        <v>3.5822136466651298E-2</v>
      </c>
      <c r="EH28">
        <v>1</v>
      </c>
      <c r="EI28">
        <v>15.108041463414599</v>
      </c>
      <c r="EJ28">
        <v>4.9576306620209003E-2</v>
      </c>
      <c r="EK28">
        <v>4.9179103042710903E-3</v>
      </c>
      <c r="EL28">
        <v>1</v>
      </c>
      <c r="EM28">
        <v>17.277139024390198</v>
      </c>
      <c r="EN28">
        <v>6.6815331010435894E-2</v>
      </c>
      <c r="EO28">
        <v>2.7798595139523E-2</v>
      </c>
      <c r="EP28">
        <v>1</v>
      </c>
      <c r="EQ28">
        <v>4</v>
      </c>
      <c r="ER28">
        <v>4</v>
      </c>
      <c r="ES28" t="s">
        <v>306</v>
      </c>
      <c r="ET28">
        <v>100</v>
      </c>
      <c r="EU28">
        <v>100</v>
      </c>
      <c r="EV28">
        <v>-1.6240000000000001</v>
      </c>
      <c r="EW28">
        <v>-8.3299999999999999E-2</v>
      </c>
      <c r="EX28">
        <v>-1.6237999999999599</v>
      </c>
      <c r="EY28">
        <v>0</v>
      </c>
      <c r="EZ28">
        <v>0</v>
      </c>
      <c r="FA28">
        <v>0</v>
      </c>
      <c r="FB28">
        <v>-8.3295000000001507E-2</v>
      </c>
      <c r="FC28">
        <v>0</v>
      </c>
      <c r="FD28">
        <v>0</v>
      </c>
      <c r="FE28">
        <v>0</v>
      </c>
      <c r="FF28">
        <v>-1</v>
      </c>
      <c r="FG28">
        <v>-1</v>
      </c>
      <c r="FH28">
        <v>-1</v>
      </c>
      <c r="FI28">
        <v>-1</v>
      </c>
      <c r="FJ28">
        <v>0.5</v>
      </c>
      <c r="FK28">
        <v>0.4</v>
      </c>
      <c r="FL28">
        <v>2</v>
      </c>
      <c r="FM28">
        <v>506.54399999999998</v>
      </c>
      <c r="FN28">
        <v>540.58500000000004</v>
      </c>
      <c r="FO28">
        <v>22.187999999999999</v>
      </c>
      <c r="FP28">
        <v>25.6021</v>
      </c>
      <c r="FQ28">
        <v>30.000299999999999</v>
      </c>
      <c r="FR28">
        <v>25.584800000000001</v>
      </c>
      <c r="FS28">
        <v>25.5717</v>
      </c>
      <c r="FT28">
        <v>20.140599999999999</v>
      </c>
      <c r="FU28">
        <v>0</v>
      </c>
      <c r="FV28">
        <v>0</v>
      </c>
      <c r="FW28">
        <v>22.185400000000001</v>
      </c>
      <c r="FX28">
        <v>400</v>
      </c>
      <c r="FY28">
        <v>14.991099999999999</v>
      </c>
      <c r="FZ28">
        <v>102.173</v>
      </c>
      <c r="GA28">
        <v>102.59399999999999</v>
      </c>
    </row>
    <row r="29" spans="1:183" x14ac:dyDescent="0.35">
      <c r="A29">
        <v>12</v>
      </c>
      <c r="B29">
        <v>1599582945</v>
      </c>
      <c r="C29">
        <v>2543.5</v>
      </c>
      <c r="D29" t="s">
        <v>352</v>
      </c>
      <c r="E29" t="s">
        <v>353</v>
      </c>
      <c r="F29">
        <v>1599582945</v>
      </c>
      <c r="G29">
        <f t="shared" si="0"/>
        <v>1.7041936788553258E-3</v>
      </c>
      <c r="H29">
        <f t="shared" si="1"/>
        <v>-1.3062664303506613</v>
      </c>
      <c r="I29">
        <f t="shared" si="2"/>
        <v>400.75799999999998</v>
      </c>
      <c r="J29">
        <f t="shared" si="3"/>
        <v>406.85019686032581</v>
      </c>
      <c r="K29">
        <f t="shared" si="4"/>
        <v>41.658883291405502</v>
      </c>
      <c r="L29">
        <f t="shared" si="5"/>
        <v>41.035080919055389</v>
      </c>
      <c r="M29">
        <f t="shared" si="6"/>
        <v>0.1666683194539709</v>
      </c>
      <c r="N29">
        <f t="shared" si="7"/>
        <v>2.9630658920893089</v>
      </c>
      <c r="O29">
        <f t="shared" si="8"/>
        <v>0.16162983133666797</v>
      </c>
      <c r="P29">
        <f t="shared" si="9"/>
        <v>0.10145864496523238</v>
      </c>
      <c r="Q29">
        <f t="shared" si="10"/>
        <v>1.9963409403257826E-3</v>
      </c>
      <c r="R29">
        <f t="shared" si="11"/>
        <v>23.389246510402376</v>
      </c>
      <c r="S29">
        <f t="shared" si="12"/>
        <v>22.974599999999999</v>
      </c>
      <c r="T29">
        <f t="shared" si="13"/>
        <v>2.8153897136369821</v>
      </c>
      <c r="U29">
        <f t="shared" si="14"/>
        <v>59.369644979677474</v>
      </c>
      <c r="V29">
        <f t="shared" si="15"/>
        <v>1.7598911395312498</v>
      </c>
      <c r="W29">
        <f t="shared" si="16"/>
        <v>2.9642945315466673</v>
      </c>
      <c r="X29">
        <f t="shared" si="17"/>
        <v>1.0554985741057323</v>
      </c>
      <c r="Y29">
        <f t="shared" si="18"/>
        <v>-75.154941237519864</v>
      </c>
      <c r="Z29">
        <f t="shared" si="19"/>
        <v>136.43804083250612</v>
      </c>
      <c r="AA29">
        <f t="shared" si="20"/>
        <v>9.5840291368389749</v>
      </c>
      <c r="AB29">
        <f t="shared" si="21"/>
        <v>70.869125072765556</v>
      </c>
      <c r="AC29">
        <v>0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54477.897331844702</v>
      </c>
      <c r="AH29" t="s">
        <v>354</v>
      </c>
      <c r="AI29">
        <v>10372.5</v>
      </c>
      <c r="AJ29">
        <v>712.23919999999998</v>
      </c>
      <c r="AK29">
        <v>2733.85</v>
      </c>
      <c r="AL29">
        <f t="shared" si="25"/>
        <v>2021.6107999999999</v>
      </c>
      <c r="AM29">
        <f t="shared" si="26"/>
        <v>0.73947392870859774</v>
      </c>
      <c r="AN29">
        <v>-1.3062664303506599</v>
      </c>
      <c r="AO29" t="s">
        <v>355</v>
      </c>
      <c r="AP29" t="s">
        <v>355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2.1009409053695999E-2</v>
      </c>
      <c r="AV29">
        <f t="shared" si="29"/>
        <v>-1.3062664303506613</v>
      </c>
      <c r="AW29" t="e">
        <f t="shared" si="30"/>
        <v>#DIV/0!</v>
      </c>
      <c r="AX29" t="e">
        <f t="shared" si="31"/>
        <v>#DIV/0!</v>
      </c>
      <c r="AY29">
        <f t="shared" si="32"/>
        <v>-6.341290353027868E-14</v>
      </c>
      <c r="AZ29" t="e">
        <f t="shared" si="33"/>
        <v>#DIV/0!</v>
      </c>
      <c r="BA29" t="s">
        <v>355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1.3523127201338656</v>
      </c>
      <c r="BH29" t="e">
        <f t="shared" si="39"/>
        <v>#DIV/0!</v>
      </c>
      <c r="BI29" t="e">
        <f t="shared" si="40"/>
        <v>#DIV/0!</v>
      </c>
      <c r="BJ29">
        <v>1493</v>
      </c>
      <c r="BK29">
        <v>300</v>
      </c>
      <c r="BL29">
        <v>300</v>
      </c>
      <c r="BM29">
        <v>300</v>
      </c>
      <c r="BN29">
        <v>10372.5</v>
      </c>
      <c r="BO29">
        <v>2634.48</v>
      </c>
      <c r="BP29">
        <v>-8.5999900000000001E-3</v>
      </c>
      <c r="BQ29">
        <v>10.17</v>
      </c>
      <c r="BR29">
        <f t="shared" si="41"/>
        <v>5.0011199999999999E-2</v>
      </c>
      <c r="BS29">
        <f t="shared" si="42"/>
        <v>2.1009409053695999E-2</v>
      </c>
      <c r="BT29">
        <f t="shared" si="43"/>
        <v>0.42009407999999998</v>
      </c>
      <c r="BU29">
        <f t="shared" si="44"/>
        <v>9.502128E-2</v>
      </c>
      <c r="BV29">
        <v>6</v>
      </c>
      <c r="BW29">
        <v>0.5</v>
      </c>
      <c r="BX29" t="s">
        <v>299</v>
      </c>
      <c r="BY29">
        <v>1599582945</v>
      </c>
      <c r="BZ29">
        <v>400.75799999999998</v>
      </c>
      <c r="CA29">
        <v>400.01</v>
      </c>
      <c r="CB29">
        <v>17.1875</v>
      </c>
      <c r="CC29">
        <v>15.1775</v>
      </c>
      <c r="CD29">
        <v>402.41500000000002</v>
      </c>
      <c r="CE29">
        <v>17.269600000000001</v>
      </c>
      <c r="CF29">
        <v>499.971</v>
      </c>
      <c r="CG29">
        <v>102.294</v>
      </c>
      <c r="CH29">
        <v>9.9666299999999999E-2</v>
      </c>
      <c r="CI29">
        <v>23.828700000000001</v>
      </c>
      <c r="CJ29">
        <v>22.974599999999999</v>
      </c>
      <c r="CK29">
        <v>999.9</v>
      </c>
      <c r="CL29">
        <v>0</v>
      </c>
      <c r="CM29">
        <v>0</v>
      </c>
      <c r="CN29">
        <v>9963.75</v>
      </c>
      <c r="CO29">
        <v>0</v>
      </c>
      <c r="CP29">
        <v>1.5289399999999999E-3</v>
      </c>
      <c r="CQ29">
        <v>5.0011199999999999E-2</v>
      </c>
      <c r="CR29">
        <v>0</v>
      </c>
      <c r="CS29">
        <v>0</v>
      </c>
      <c r="CT29">
        <v>0</v>
      </c>
      <c r="CU29">
        <v>713.06</v>
      </c>
      <c r="CV29">
        <v>5.0011199999999999E-2</v>
      </c>
      <c r="CW29">
        <v>-10.24</v>
      </c>
      <c r="CX29">
        <v>-1.61</v>
      </c>
      <c r="CY29">
        <v>35.436999999999998</v>
      </c>
      <c r="CZ29">
        <v>39.811999999999998</v>
      </c>
      <c r="DA29">
        <v>37.811999999999998</v>
      </c>
      <c r="DB29">
        <v>39.186999999999998</v>
      </c>
      <c r="DC29">
        <v>37.625</v>
      </c>
      <c r="DD29">
        <v>0</v>
      </c>
      <c r="DE29">
        <v>0</v>
      </c>
      <c r="DF29">
        <v>0</v>
      </c>
      <c r="DG29">
        <v>77.800000190734906</v>
      </c>
      <c r="DH29">
        <v>0</v>
      </c>
      <c r="DI29">
        <v>712.23919999999998</v>
      </c>
      <c r="DJ29">
        <v>-6.6776922166693202</v>
      </c>
      <c r="DK29">
        <v>-5.1300000574344402</v>
      </c>
      <c r="DL29">
        <v>-7.3136000000000001</v>
      </c>
      <c r="DM29">
        <v>15</v>
      </c>
      <c r="DN29">
        <v>1599582919</v>
      </c>
      <c r="DO29" t="s">
        <v>356</v>
      </c>
      <c r="DP29">
        <v>1599582913</v>
      </c>
      <c r="DQ29">
        <v>1599582919</v>
      </c>
      <c r="DR29">
        <v>14</v>
      </c>
      <c r="DS29">
        <v>-3.3000000000000002E-2</v>
      </c>
      <c r="DT29">
        <v>1E-3</v>
      </c>
      <c r="DU29">
        <v>-1.657</v>
      </c>
      <c r="DV29">
        <v>-8.2000000000000003E-2</v>
      </c>
      <c r="DW29">
        <v>400</v>
      </c>
      <c r="DX29">
        <v>15</v>
      </c>
      <c r="DY29">
        <v>0.3</v>
      </c>
      <c r="DZ29">
        <v>0.03</v>
      </c>
      <c r="EA29">
        <v>399.98619512195103</v>
      </c>
      <c r="EB29">
        <v>-9.6313588850916607E-2</v>
      </c>
      <c r="EC29">
        <v>4.2626694666086803E-2</v>
      </c>
      <c r="ED29">
        <v>1</v>
      </c>
      <c r="EE29">
        <v>400.65109756097598</v>
      </c>
      <c r="EF29">
        <v>0.53032055749182905</v>
      </c>
      <c r="EG29">
        <v>5.6416484737610698E-2</v>
      </c>
      <c r="EH29">
        <v>1</v>
      </c>
      <c r="EI29">
        <v>15.1695804878049</v>
      </c>
      <c r="EJ29">
        <v>4.5568641114999302E-2</v>
      </c>
      <c r="EK29">
        <v>4.52565691295245E-3</v>
      </c>
      <c r="EL29">
        <v>1</v>
      </c>
      <c r="EM29">
        <v>17.180299999999999</v>
      </c>
      <c r="EN29">
        <v>0.23044390243905</v>
      </c>
      <c r="EO29">
        <v>7.2189766858082899E-2</v>
      </c>
      <c r="EP29">
        <v>1</v>
      </c>
      <c r="EQ29">
        <v>4</v>
      </c>
      <c r="ER29">
        <v>4</v>
      </c>
      <c r="ES29" t="s">
        <v>306</v>
      </c>
      <c r="ET29">
        <v>100</v>
      </c>
      <c r="EU29">
        <v>100</v>
      </c>
      <c r="EV29">
        <v>-1.657</v>
      </c>
      <c r="EW29">
        <v>-8.2100000000000006E-2</v>
      </c>
      <c r="EX29">
        <v>-1.65694999999994</v>
      </c>
      <c r="EY29">
        <v>0</v>
      </c>
      <c r="EZ29">
        <v>0</v>
      </c>
      <c r="FA29">
        <v>0</v>
      </c>
      <c r="FB29">
        <v>-8.20749999999979E-2</v>
      </c>
      <c r="FC29">
        <v>0</v>
      </c>
      <c r="FD29">
        <v>0</v>
      </c>
      <c r="FE29">
        <v>0</v>
      </c>
      <c r="FF29">
        <v>-1</v>
      </c>
      <c r="FG29">
        <v>-1</v>
      </c>
      <c r="FH29">
        <v>-1</v>
      </c>
      <c r="FI29">
        <v>-1</v>
      </c>
      <c r="FJ29">
        <v>0.5</v>
      </c>
      <c r="FK29">
        <v>0.4</v>
      </c>
      <c r="FL29">
        <v>2</v>
      </c>
      <c r="FM29">
        <v>506.74900000000002</v>
      </c>
      <c r="FN29">
        <v>540</v>
      </c>
      <c r="FO29">
        <v>22.2209</v>
      </c>
      <c r="FP29">
        <v>25.626100000000001</v>
      </c>
      <c r="FQ29">
        <v>30.000299999999999</v>
      </c>
      <c r="FR29">
        <v>25.610700000000001</v>
      </c>
      <c r="FS29">
        <v>25.5977</v>
      </c>
      <c r="FT29">
        <v>20.1448</v>
      </c>
      <c r="FU29">
        <v>0</v>
      </c>
      <c r="FV29">
        <v>0</v>
      </c>
      <c r="FW29">
        <v>22.232199999999999</v>
      </c>
      <c r="FX29">
        <v>400</v>
      </c>
      <c r="FY29">
        <v>14.991099999999999</v>
      </c>
      <c r="FZ29">
        <v>102.17</v>
      </c>
      <c r="GA29">
        <v>102.59</v>
      </c>
    </row>
    <row r="30" spans="1:183" x14ac:dyDescent="0.35">
      <c r="A30">
        <v>13</v>
      </c>
      <c r="B30">
        <v>1599584253</v>
      </c>
      <c r="C30">
        <v>3851.5</v>
      </c>
      <c r="D30" t="s">
        <v>357</v>
      </c>
      <c r="E30" t="s">
        <v>358</v>
      </c>
      <c r="F30">
        <v>1599584253</v>
      </c>
      <c r="G30">
        <f t="shared" si="0"/>
        <v>9.09285790176616E-4</v>
      </c>
      <c r="H30">
        <f t="shared" si="1"/>
        <v>-1.5298632004600374</v>
      </c>
      <c r="I30">
        <f t="shared" si="2"/>
        <v>401.36599999999999</v>
      </c>
      <c r="J30">
        <f t="shared" si="3"/>
        <v>423.08877270314173</v>
      </c>
      <c r="K30">
        <f t="shared" si="4"/>
        <v>43.321355357985475</v>
      </c>
      <c r="L30">
        <f t="shared" si="5"/>
        <v>41.09709412405801</v>
      </c>
      <c r="M30">
        <f t="shared" si="6"/>
        <v>8.624670568519742E-2</v>
      </c>
      <c r="N30">
        <f t="shared" si="7"/>
        <v>2.9737665613011073</v>
      </c>
      <c r="O30">
        <f t="shared" si="8"/>
        <v>8.488080354569455E-2</v>
      </c>
      <c r="P30">
        <f t="shared" si="9"/>
        <v>5.317142114007662E-2</v>
      </c>
      <c r="Q30">
        <f t="shared" si="10"/>
        <v>1.9963409403257826E-3</v>
      </c>
      <c r="R30">
        <f t="shared" si="11"/>
        <v>23.370585119541122</v>
      </c>
      <c r="S30">
        <f t="shared" si="12"/>
        <v>23.004799999999999</v>
      </c>
      <c r="T30">
        <f t="shared" si="13"/>
        <v>2.8205410259393999</v>
      </c>
      <c r="U30">
        <f t="shared" si="14"/>
        <v>59.774795197628507</v>
      </c>
      <c r="V30">
        <f t="shared" si="15"/>
        <v>1.7481260466801003</v>
      </c>
      <c r="W30">
        <f t="shared" si="16"/>
        <v>2.9245203449052637</v>
      </c>
      <c r="X30">
        <f t="shared" si="17"/>
        <v>1.0724149792592996</v>
      </c>
      <c r="Y30">
        <f t="shared" si="18"/>
        <v>-40.099503346788765</v>
      </c>
      <c r="Z30">
        <f t="shared" si="19"/>
        <v>96.112860860292585</v>
      </c>
      <c r="AA30">
        <f t="shared" si="20"/>
        <v>6.72049472431432</v>
      </c>
      <c r="AB30">
        <f t="shared" si="21"/>
        <v>62.735848578758464</v>
      </c>
      <c r="AC30">
        <v>0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54836.882964448807</v>
      </c>
      <c r="AH30" t="s">
        <v>359</v>
      </c>
      <c r="AI30">
        <v>10366.4</v>
      </c>
      <c r="AJ30">
        <v>732.16538461538505</v>
      </c>
      <c r="AK30">
        <v>3244.81</v>
      </c>
      <c r="AL30">
        <f t="shared" si="25"/>
        <v>2512.644615384615</v>
      </c>
      <c r="AM30">
        <f t="shared" si="26"/>
        <v>0.77435801029478302</v>
      </c>
      <c r="AN30">
        <v>-1.5298632004600801</v>
      </c>
      <c r="AO30" t="s">
        <v>355</v>
      </c>
      <c r="AP30" t="s">
        <v>355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2.1009409053695999E-2</v>
      </c>
      <c r="AV30">
        <f t="shared" si="29"/>
        <v>-1.5298632004600374</v>
      </c>
      <c r="AW30" t="e">
        <f t="shared" si="30"/>
        <v>#DIV/0!</v>
      </c>
      <c r="AX30" t="e">
        <f t="shared" si="31"/>
        <v>#DIV/0!</v>
      </c>
      <c r="AY30">
        <f t="shared" si="32"/>
        <v>2.0292129129689178E-12</v>
      </c>
      <c r="AZ30" t="e">
        <f t="shared" si="33"/>
        <v>#DIV/0!</v>
      </c>
      <c r="BA30" t="s">
        <v>355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1.2913923362390471</v>
      </c>
      <c r="BH30" t="e">
        <f t="shared" si="39"/>
        <v>#DIV/0!</v>
      </c>
      <c r="BI30" t="e">
        <f t="shared" si="40"/>
        <v>#DIV/0!</v>
      </c>
      <c r="BJ30">
        <v>1494</v>
      </c>
      <c r="BK30">
        <v>300</v>
      </c>
      <c r="BL30">
        <v>300</v>
      </c>
      <c r="BM30">
        <v>300</v>
      </c>
      <c r="BN30">
        <v>10366.4</v>
      </c>
      <c r="BO30">
        <v>3200.05</v>
      </c>
      <c r="BP30">
        <v>-8.5984700000000004E-3</v>
      </c>
      <c r="BQ30">
        <v>16.309999999999999</v>
      </c>
      <c r="BR30">
        <f t="shared" si="41"/>
        <v>5.0011199999999999E-2</v>
      </c>
      <c r="BS30">
        <f t="shared" si="42"/>
        <v>2.1009409053695999E-2</v>
      </c>
      <c r="BT30">
        <f t="shared" si="43"/>
        <v>0.42009407999999998</v>
      </c>
      <c r="BU30">
        <f t="shared" si="44"/>
        <v>9.502128E-2</v>
      </c>
      <c r="BV30">
        <v>6</v>
      </c>
      <c r="BW30">
        <v>0.5</v>
      </c>
      <c r="BX30" t="s">
        <v>299</v>
      </c>
      <c r="BY30">
        <v>1599584253</v>
      </c>
      <c r="BZ30">
        <v>401.36599999999999</v>
      </c>
      <c r="CA30">
        <v>399.96800000000002</v>
      </c>
      <c r="CB30">
        <v>17.072700000000001</v>
      </c>
      <c r="CC30">
        <v>16.0001</v>
      </c>
      <c r="CD30">
        <v>403.17</v>
      </c>
      <c r="CE30">
        <v>17.154699999999998</v>
      </c>
      <c r="CF30">
        <v>499.96</v>
      </c>
      <c r="CG30">
        <v>102.29300000000001</v>
      </c>
      <c r="CH30">
        <v>0.100063</v>
      </c>
      <c r="CI30">
        <v>23.604299999999999</v>
      </c>
      <c r="CJ30">
        <v>23.004799999999999</v>
      </c>
      <c r="CK30">
        <v>999.9</v>
      </c>
      <c r="CL30">
        <v>0</v>
      </c>
      <c r="CM30">
        <v>0</v>
      </c>
      <c r="CN30">
        <v>10024.4</v>
      </c>
      <c r="CO30">
        <v>0</v>
      </c>
      <c r="CP30">
        <v>1.5289399999999999E-3</v>
      </c>
      <c r="CQ30">
        <v>5.0011199999999999E-2</v>
      </c>
      <c r="CR30">
        <v>0</v>
      </c>
      <c r="CS30">
        <v>0</v>
      </c>
      <c r="CT30">
        <v>0</v>
      </c>
      <c r="CU30">
        <v>730.64</v>
      </c>
      <c r="CV30">
        <v>5.0011199999999999E-2</v>
      </c>
      <c r="CW30">
        <v>-13.42</v>
      </c>
      <c r="CX30">
        <v>-1.47</v>
      </c>
      <c r="CY30">
        <v>34.375</v>
      </c>
      <c r="CZ30">
        <v>39.561999999999998</v>
      </c>
      <c r="DA30">
        <v>37</v>
      </c>
      <c r="DB30">
        <v>39.311999999999998</v>
      </c>
      <c r="DC30">
        <v>36.811999999999998</v>
      </c>
      <c r="DD30">
        <v>0</v>
      </c>
      <c r="DE30">
        <v>0</v>
      </c>
      <c r="DF30">
        <v>0</v>
      </c>
      <c r="DG30">
        <v>1307</v>
      </c>
      <c r="DH30">
        <v>0</v>
      </c>
      <c r="DI30">
        <v>732.16538461538505</v>
      </c>
      <c r="DJ30">
        <v>1.86188046262677</v>
      </c>
      <c r="DK30">
        <v>1.3131624338424801</v>
      </c>
      <c r="DL30">
        <v>-12.9419230769231</v>
      </c>
      <c r="DM30">
        <v>15</v>
      </c>
      <c r="DN30">
        <v>1599584269</v>
      </c>
      <c r="DO30" t="s">
        <v>360</v>
      </c>
      <c r="DP30">
        <v>1599584269</v>
      </c>
      <c r="DQ30">
        <v>1599582919</v>
      </c>
      <c r="DR30">
        <v>15</v>
      </c>
      <c r="DS30">
        <v>-0.14699999999999999</v>
      </c>
      <c r="DT30">
        <v>1E-3</v>
      </c>
      <c r="DU30">
        <v>-1.804</v>
      </c>
      <c r="DV30">
        <v>-8.2000000000000003E-2</v>
      </c>
      <c r="DW30">
        <v>400</v>
      </c>
      <c r="DX30">
        <v>15</v>
      </c>
      <c r="DY30">
        <v>0.42</v>
      </c>
      <c r="DZ30">
        <v>0.03</v>
      </c>
      <c r="EA30">
        <v>400.00880487804898</v>
      </c>
      <c r="EB30">
        <v>-0.119226480835708</v>
      </c>
      <c r="EC30">
        <v>4.2034956133913198E-2</v>
      </c>
      <c r="ED30">
        <v>0</v>
      </c>
      <c r="EE30">
        <v>401.535219512195</v>
      </c>
      <c r="EF30">
        <v>3.7212543554972E-2</v>
      </c>
      <c r="EG30">
        <v>1.39397872313304E-2</v>
      </c>
      <c r="EH30">
        <v>1</v>
      </c>
      <c r="EI30">
        <v>15.9958243902439</v>
      </c>
      <c r="EJ30">
        <v>2.5900348432012599E-2</v>
      </c>
      <c r="EK30">
        <v>2.6611734517674899E-3</v>
      </c>
      <c r="EL30">
        <v>1</v>
      </c>
      <c r="EM30">
        <v>17.067926829268298</v>
      </c>
      <c r="EN30">
        <v>2.17421602787299E-2</v>
      </c>
      <c r="EO30">
        <v>2.2233817782437901E-3</v>
      </c>
      <c r="EP30">
        <v>1</v>
      </c>
      <c r="EQ30">
        <v>3</v>
      </c>
      <c r="ER30">
        <v>4</v>
      </c>
      <c r="ES30" t="s">
        <v>300</v>
      </c>
      <c r="ET30">
        <v>100</v>
      </c>
      <c r="EU30">
        <v>100</v>
      </c>
      <c r="EV30">
        <v>-1.804</v>
      </c>
      <c r="EW30">
        <v>-8.2000000000000003E-2</v>
      </c>
      <c r="EX30">
        <v>-1.65694999999994</v>
      </c>
      <c r="EY30">
        <v>0</v>
      </c>
      <c r="EZ30">
        <v>0</v>
      </c>
      <c r="FA30">
        <v>0</v>
      </c>
      <c r="FB30">
        <v>-8.20749999999979E-2</v>
      </c>
      <c r="FC30">
        <v>0</v>
      </c>
      <c r="FD30">
        <v>0</v>
      </c>
      <c r="FE30">
        <v>0</v>
      </c>
      <c r="FF30">
        <v>-1</v>
      </c>
      <c r="FG30">
        <v>-1</v>
      </c>
      <c r="FH30">
        <v>-1</v>
      </c>
      <c r="FI30">
        <v>-1</v>
      </c>
      <c r="FJ30">
        <v>22.3</v>
      </c>
      <c r="FK30">
        <v>22.2</v>
      </c>
      <c r="FL30">
        <v>2</v>
      </c>
      <c r="FM30">
        <v>507.375</v>
      </c>
      <c r="FN30">
        <v>534.36699999999996</v>
      </c>
      <c r="FO30">
        <v>21.9251</v>
      </c>
      <c r="FP30">
        <v>25.903600000000001</v>
      </c>
      <c r="FQ30">
        <v>30.0002</v>
      </c>
      <c r="FR30">
        <v>25.910799999999998</v>
      </c>
      <c r="FS30">
        <v>25.906700000000001</v>
      </c>
      <c r="FT30">
        <v>20.208200000000001</v>
      </c>
      <c r="FU30">
        <v>0</v>
      </c>
      <c r="FV30">
        <v>0</v>
      </c>
      <c r="FW30">
        <v>21.927099999999999</v>
      </c>
      <c r="FX30">
        <v>400</v>
      </c>
      <c r="FY30">
        <v>14.991099999999999</v>
      </c>
      <c r="FZ30">
        <v>102.126</v>
      </c>
      <c r="GA30">
        <v>102.535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2020-09-08T12:02:33Z</dcterms:created>
  <dcterms:modified xsi:type="dcterms:W3CDTF">2020-09-23T14:25:01Z</dcterms:modified>
</cp:coreProperties>
</file>